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jmccutchen.CCAD\Rymar Waterworks Dropbox\Products\Marlee Float\Design Aids\19-1214 - New Model Design tool\"/>
    </mc:Choice>
  </mc:AlternateContent>
  <xr:revisionPtr revIDLastSave="0" documentId="13_ncr:1_{ACB3C19C-FC74-4297-952F-E8212FD5F6C7}" xr6:coauthVersionLast="46" xr6:coauthVersionMax="46" xr10:uidLastSave="{00000000-0000-0000-0000-000000000000}"/>
  <bookViews>
    <workbookView xWindow="690" yWindow="577" windowWidth="25365" windowHeight="13816" xr2:uid="{00000000-000D-0000-FFFF-FFFF00000000}"/>
  </bookViews>
  <sheets>
    <sheet name="Sizing Calcs" sheetId="1" r:id="rId1"/>
    <sheet name="Skimmer Report" sheetId="2" r:id="rId2"/>
    <sheet name="Sheet3" sheetId="3" r:id="rId3"/>
  </sheets>
  <definedNames>
    <definedName name="_xlnm.Print_Area" localSheetId="0">'Sizing Calcs'!$A$1:$BH$40</definedName>
    <definedName name="_xlnm.Print_Area" localSheetId="1">'Skimmer Report'!$B$2:$J$62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F13" i="2"/>
  <c r="G13" i="2"/>
  <c r="H13" i="2"/>
  <c r="T7" i="1"/>
  <c r="J13" i="2" s="1"/>
  <c r="H25" i="2" l="1"/>
  <c r="H28" i="2"/>
  <c r="B13" i="2" l="1"/>
  <c r="B12" i="2"/>
  <c r="B11" i="2"/>
  <c r="E12" i="2"/>
  <c r="E11" i="2"/>
  <c r="E10" i="2"/>
  <c r="E17" i="2"/>
  <c r="E18" i="2"/>
  <c r="E19" i="2"/>
  <c r="E20" i="2"/>
  <c r="E21" i="2"/>
  <c r="E22" i="2"/>
  <c r="E23" i="2"/>
  <c r="E7" i="2"/>
  <c r="E6" i="2"/>
  <c r="E9" i="2"/>
  <c r="E8" i="2"/>
  <c r="E5" i="2"/>
  <c r="A19" i="1" l="1"/>
  <c r="I15" i="1"/>
  <c r="I11" i="1"/>
  <c r="E19" i="1"/>
  <c r="D19" i="1"/>
  <c r="I13" i="1" l="1"/>
  <c r="J19" i="2" s="1"/>
  <c r="J17" i="2"/>
  <c r="C20" i="1"/>
  <c r="F28" i="2" l="1"/>
  <c r="F29" i="2" s="1"/>
  <c r="F25" i="2"/>
  <c r="F26" i="2" s="1"/>
  <c r="E20" i="1"/>
  <c r="D20" i="1"/>
  <c r="A20" i="1"/>
  <c r="C21" i="1" l="1"/>
  <c r="E21" i="1" s="1"/>
  <c r="B20" i="1"/>
  <c r="AE20" i="1" l="1"/>
  <c r="AN20" i="1"/>
  <c r="BU20" i="1"/>
  <c r="BR20" i="1"/>
  <c r="AQ20" i="1"/>
  <c r="AR20" i="1" s="1"/>
  <c r="BL20" i="1"/>
  <c r="BM20" i="1" s="1"/>
  <c r="BX20" i="1"/>
  <c r="BO20" i="1"/>
  <c r="CA20" i="1"/>
  <c r="CD20" i="1"/>
  <c r="BF20" i="1"/>
  <c r="BG20" i="1" s="1"/>
  <c r="BC20" i="1"/>
  <c r="AT20" i="1"/>
  <c r="AU20" i="1" s="1"/>
  <c r="BI20" i="1"/>
  <c r="BJ20" i="1" s="1"/>
  <c r="AZ20" i="1"/>
  <c r="BA20" i="1" s="1"/>
  <c r="AW20" i="1"/>
  <c r="AX20" i="1" s="1"/>
  <c r="AO20" i="1"/>
  <c r="AK20" i="1"/>
  <c r="AL20" i="1" s="1"/>
  <c r="AH20" i="1"/>
  <c r="AI20" i="1" s="1"/>
  <c r="AF20" i="1"/>
  <c r="AB20" i="1"/>
  <c r="AC20" i="1" s="1"/>
  <c r="P20" i="1"/>
  <c r="Q20" i="1" s="1"/>
  <c r="M20" i="1"/>
  <c r="N20" i="1" s="1"/>
  <c r="J20" i="1"/>
  <c r="K20" i="1" s="1"/>
  <c r="Y20" i="1"/>
  <c r="Z20" i="1" s="1"/>
  <c r="V20" i="1"/>
  <c r="W20" i="1" s="1"/>
  <c r="S20" i="1"/>
  <c r="T20" i="1" s="1"/>
  <c r="BD20" i="1"/>
  <c r="A21" i="1"/>
  <c r="C22" i="1" s="1"/>
  <c r="D21" i="1"/>
  <c r="F20" i="1"/>
  <c r="CE20" i="1" l="1"/>
  <c r="BY20" i="1"/>
  <c r="CB20" i="1"/>
  <c r="BS20" i="1"/>
  <c r="BV20" i="1"/>
  <c r="BP20" i="1"/>
  <c r="G20" i="1"/>
  <c r="H20" i="1" s="1"/>
  <c r="B21" i="1"/>
  <c r="E22" i="1"/>
  <c r="D22" i="1"/>
  <c r="A22" i="1"/>
  <c r="AE21" i="1" l="1"/>
  <c r="AF21" i="1" s="1"/>
  <c r="BU21" i="1"/>
  <c r="BR21" i="1"/>
  <c r="AQ21" i="1"/>
  <c r="AR21" i="1" s="1"/>
  <c r="AG20" i="1"/>
  <c r="AS20" i="1"/>
  <c r="BT20" i="1"/>
  <c r="BW20" i="1"/>
  <c r="BX21" i="1"/>
  <c r="CA21" i="1"/>
  <c r="BL21" i="1"/>
  <c r="CD21" i="1"/>
  <c r="BO21" i="1"/>
  <c r="BN20" i="1"/>
  <c r="BZ20" i="1"/>
  <c r="CC20" i="1"/>
  <c r="BQ20" i="1"/>
  <c r="CF20" i="1"/>
  <c r="BH20" i="1"/>
  <c r="AM20" i="1"/>
  <c r="BE20" i="1"/>
  <c r="AP20" i="1"/>
  <c r="BK20" i="1"/>
  <c r="AV20" i="1"/>
  <c r="AY20" i="1"/>
  <c r="BB20" i="1"/>
  <c r="BI21" i="1"/>
  <c r="BJ21" i="1" s="1"/>
  <c r="AT21" i="1"/>
  <c r="AU21" i="1" s="1"/>
  <c r="AZ21" i="1"/>
  <c r="BA21" i="1" s="1"/>
  <c r="BF21" i="1"/>
  <c r="BG21" i="1" s="1"/>
  <c r="BC21" i="1"/>
  <c r="BD21" i="1" s="1"/>
  <c r="AW21" i="1"/>
  <c r="AX21" i="1" s="1"/>
  <c r="AK21" i="1"/>
  <c r="AL21" i="1" s="1"/>
  <c r="AN21" i="1"/>
  <c r="AO21" i="1" s="1"/>
  <c r="AH21" i="1"/>
  <c r="AI21" i="1" s="1"/>
  <c r="AB21" i="1"/>
  <c r="AC21" i="1" s="1"/>
  <c r="AD20" i="1"/>
  <c r="AJ20" i="1"/>
  <c r="P21" i="1"/>
  <c r="Q21" i="1" s="1"/>
  <c r="Y21" i="1"/>
  <c r="Z21" i="1" s="1"/>
  <c r="V21" i="1"/>
  <c r="W21" i="1" s="1"/>
  <c r="S21" i="1"/>
  <c r="T21" i="1" s="1"/>
  <c r="M21" i="1"/>
  <c r="N21" i="1" s="1"/>
  <c r="J21" i="1"/>
  <c r="K21" i="1" s="1"/>
  <c r="AA20" i="1"/>
  <c r="X20" i="1"/>
  <c r="U20" i="1"/>
  <c r="R20" i="1"/>
  <c r="L20" i="1"/>
  <c r="O20" i="1"/>
  <c r="F21" i="1"/>
  <c r="G21" i="1" s="1"/>
  <c r="H21" i="1" s="1"/>
  <c r="I20" i="1"/>
  <c r="C23" i="1"/>
  <c r="B22" i="1"/>
  <c r="AE22" i="1" l="1"/>
  <c r="AF22" i="1" s="1"/>
  <c r="BU22" i="1"/>
  <c r="BR22" i="1"/>
  <c r="AQ22" i="1"/>
  <c r="AR22" i="1" s="1"/>
  <c r="AG21" i="1"/>
  <c r="BT21" i="1"/>
  <c r="BW21" i="1"/>
  <c r="AS21" i="1"/>
  <c r="CA22" i="1"/>
  <c r="CD22" i="1"/>
  <c r="BO22" i="1"/>
  <c r="BL22" i="1"/>
  <c r="BX22" i="1"/>
  <c r="CE21" i="1"/>
  <c r="BZ21" i="1"/>
  <c r="CC21" i="1"/>
  <c r="BN21" i="1"/>
  <c r="CF21" i="1"/>
  <c r="BQ21" i="1"/>
  <c r="CB21" i="1"/>
  <c r="BY21" i="1"/>
  <c r="BK21" i="1"/>
  <c r="AP21" i="1"/>
  <c r="AV21" i="1"/>
  <c r="AY21" i="1"/>
  <c r="BB21" i="1"/>
  <c r="BH21" i="1"/>
  <c r="AM21" i="1"/>
  <c r="BM21" i="1"/>
  <c r="BS21" i="1"/>
  <c r="BV21" i="1"/>
  <c r="BP21" i="1"/>
  <c r="AT22" i="1"/>
  <c r="AU22" i="1" s="1"/>
  <c r="AZ22" i="1"/>
  <c r="BA22" i="1" s="1"/>
  <c r="BF22" i="1"/>
  <c r="BG22" i="1" s="1"/>
  <c r="BC22" i="1"/>
  <c r="BD22" i="1" s="1"/>
  <c r="BI22" i="1"/>
  <c r="BJ22" i="1" s="1"/>
  <c r="BE21" i="1"/>
  <c r="AW22" i="1"/>
  <c r="AX22" i="1" s="1"/>
  <c r="AN22" i="1"/>
  <c r="AO22" i="1" s="1"/>
  <c r="AK22" i="1"/>
  <c r="AL22" i="1" s="1"/>
  <c r="AB22" i="1"/>
  <c r="AC22" i="1" s="1"/>
  <c r="AH22" i="1"/>
  <c r="AI22" i="1" s="1"/>
  <c r="AJ21" i="1"/>
  <c r="AD21" i="1"/>
  <c r="X21" i="1"/>
  <c r="R21" i="1"/>
  <c r="L21" i="1"/>
  <c r="AA21" i="1"/>
  <c r="U21" i="1"/>
  <c r="O21" i="1"/>
  <c r="Y22" i="1"/>
  <c r="Z22" i="1" s="1"/>
  <c r="CE22" i="1" s="1"/>
  <c r="V22" i="1"/>
  <c r="W22" i="1" s="1"/>
  <c r="P22" i="1"/>
  <c r="Q22" i="1" s="1"/>
  <c r="M22" i="1"/>
  <c r="N22" i="1" s="1"/>
  <c r="J22" i="1"/>
  <c r="K22" i="1" s="1"/>
  <c r="S22" i="1"/>
  <c r="T22" i="1" s="1"/>
  <c r="F22" i="1"/>
  <c r="I21" i="1"/>
  <c r="A23" i="1"/>
  <c r="E23" i="1"/>
  <c r="D23" i="1"/>
  <c r="BY22" i="1" l="1"/>
  <c r="CB22" i="1"/>
  <c r="BS22" i="1"/>
  <c r="BP22" i="1"/>
  <c r="BV22" i="1"/>
  <c r="G22" i="1"/>
  <c r="H22" i="1" s="1"/>
  <c r="C24" i="1"/>
  <c r="A24" i="1" s="1"/>
  <c r="B23" i="1"/>
  <c r="AE23" i="1" l="1"/>
  <c r="BU23" i="1"/>
  <c r="BR23" i="1"/>
  <c r="AQ23" i="1"/>
  <c r="AR23" i="1" s="1"/>
  <c r="AG22" i="1"/>
  <c r="BW22" i="1"/>
  <c r="AS22" i="1"/>
  <c r="BT22" i="1"/>
  <c r="CD23" i="1"/>
  <c r="BO23" i="1"/>
  <c r="BL23" i="1"/>
  <c r="BX23" i="1"/>
  <c r="CA23" i="1"/>
  <c r="CC22" i="1"/>
  <c r="BQ22" i="1"/>
  <c r="BN22" i="1"/>
  <c r="CF22" i="1"/>
  <c r="BZ22" i="1"/>
  <c r="AV22" i="1"/>
  <c r="AY22" i="1"/>
  <c r="BB22" i="1"/>
  <c r="BH22" i="1"/>
  <c r="AM22" i="1"/>
  <c r="AP22" i="1"/>
  <c r="BM22" i="1"/>
  <c r="BE22" i="1"/>
  <c r="AZ23" i="1"/>
  <c r="BF23" i="1"/>
  <c r="BG23" i="1" s="1"/>
  <c r="BC23" i="1"/>
  <c r="BD23" i="1" s="1"/>
  <c r="BI23" i="1"/>
  <c r="BJ23" i="1" s="1"/>
  <c r="AT23" i="1"/>
  <c r="AU23" i="1" s="1"/>
  <c r="BK22" i="1"/>
  <c r="AW23" i="1"/>
  <c r="AX23" i="1" s="1"/>
  <c r="AN23" i="1"/>
  <c r="AO23" i="1" s="1"/>
  <c r="AK23" i="1"/>
  <c r="AL23" i="1" s="1"/>
  <c r="AF23" i="1"/>
  <c r="AH23" i="1"/>
  <c r="AI23" i="1" s="1"/>
  <c r="AB23" i="1"/>
  <c r="AC23" i="1" s="1"/>
  <c r="AA22" i="1"/>
  <c r="U22" i="1"/>
  <c r="O22" i="1"/>
  <c r="L22" i="1"/>
  <c r="AJ22" i="1"/>
  <c r="AD22" i="1"/>
  <c r="X22" i="1"/>
  <c r="R22" i="1"/>
  <c r="M23" i="1"/>
  <c r="N23" i="1" s="1"/>
  <c r="J23" i="1"/>
  <c r="K23" i="1" s="1"/>
  <c r="P23" i="1"/>
  <c r="Q23" i="1" s="1"/>
  <c r="S23" i="1"/>
  <c r="T23" i="1" s="1"/>
  <c r="Y23" i="1"/>
  <c r="Z23" i="1" s="1"/>
  <c r="CE23" i="1" s="1"/>
  <c r="V23" i="1"/>
  <c r="W23" i="1" s="1"/>
  <c r="I22" i="1"/>
  <c r="BA23" i="1"/>
  <c r="F23" i="1"/>
  <c r="E24" i="1"/>
  <c r="D24" i="1"/>
  <c r="B24" i="1"/>
  <c r="C25" i="1"/>
  <c r="AE24" i="1" l="1"/>
  <c r="BU24" i="1"/>
  <c r="BR24" i="1"/>
  <c r="AQ24" i="1"/>
  <c r="AR24" i="1" s="1"/>
  <c r="BL24" i="1"/>
  <c r="BX24" i="1"/>
  <c r="CA24" i="1"/>
  <c r="CD24" i="1"/>
  <c r="BO24" i="1"/>
  <c r="BS23" i="1"/>
  <c r="BP23" i="1"/>
  <c r="BV23" i="1"/>
  <c r="CB23" i="1"/>
  <c r="BY23" i="1"/>
  <c r="BF24" i="1"/>
  <c r="BG24" i="1" s="1"/>
  <c r="BC24" i="1"/>
  <c r="BD24" i="1" s="1"/>
  <c r="BI24" i="1"/>
  <c r="BJ24" i="1" s="1"/>
  <c r="AT24" i="1"/>
  <c r="AU24" i="1" s="1"/>
  <c r="AZ24" i="1"/>
  <c r="BA24" i="1" s="1"/>
  <c r="AW24" i="1"/>
  <c r="AX24" i="1" s="1"/>
  <c r="AN24" i="1"/>
  <c r="AO24" i="1" s="1"/>
  <c r="AK24" i="1"/>
  <c r="AL24" i="1" s="1"/>
  <c r="AF24" i="1"/>
  <c r="AH24" i="1"/>
  <c r="AI24" i="1" s="1"/>
  <c r="AB24" i="1"/>
  <c r="AC24" i="1" s="1"/>
  <c r="V24" i="1"/>
  <c r="W24" i="1" s="1"/>
  <c r="P24" i="1"/>
  <c r="Q24" i="1" s="1"/>
  <c r="Y24" i="1"/>
  <c r="Z24" i="1" s="1"/>
  <c r="S24" i="1"/>
  <c r="T24" i="1" s="1"/>
  <c r="J24" i="1"/>
  <c r="K24" i="1" s="1"/>
  <c r="M24" i="1"/>
  <c r="N24" i="1" s="1"/>
  <c r="G23" i="1"/>
  <c r="H23" i="1" s="1"/>
  <c r="BT23" i="1" s="1"/>
  <c r="D25" i="1"/>
  <c r="F24" i="1"/>
  <c r="E25" i="1"/>
  <c r="A25" i="1"/>
  <c r="BW23" i="1" l="1"/>
  <c r="AS23" i="1"/>
  <c r="BM23" i="1"/>
  <c r="AG23" i="1"/>
  <c r="CC23" i="1"/>
  <c r="BQ23" i="1"/>
  <c r="BN23" i="1"/>
  <c r="CE24" i="1"/>
  <c r="CF23" i="1"/>
  <c r="BZ23" i="1"/>
  <c r="AV23" i="1"/>
  <c r="BS24" i="1"/>
  <c r="BV24" i="1"/>
  <c r="BP24" i="1"/>
  <c r="BE23" i="1"/>
  <c r="AM23" i="1"/>
  <c r="AY23" i="1"/>
  <c r="BH23" i="1"/>
  <c r="CB24" i="1"/>
  <c r="BY24" i="1"/>
  <c r="AP23" i="1"/>
  <c r="BB23" i="1"/>
  <c r="BK23" i="1"/>
  <c r="U23" i="1"/>
  <c r="AD23" i="1"/>
  <c r="AJ23" i="1"/>
  <c r="X23" i="1"/>
  <c r="O23" i="1"/>
  <c r="R23" i="1"/>
  <c r="AA23" i="1"/>
  <c r="L23" i="1"/>
  <c r="I23" i="1"/>
  <c r="G24" i="1"/>
  <c r="H24" i="1" s="1"/>
  <c r="BM24" i="1" s="1"/>
  <c r="C26" i="1"/>
  <c r="D26" i="1" s="1"/>
  <c r="B25" i="1"/>
  <c r="AE25" i="1" l="1"/>
  <c r="BU25" i="1"/>
  <c r="BR25" i="1"/>
  <c r="AQ25" i="1"/>
  <c r="AR25" i="1" s="1"/>
  <c r="AS24" i="1"/>
  <c r="BW24" i="1"/>
  <c r="BT24" i="1"/>
  <c r="AG24" i="1"/>
  <c r="BN24" i="1"/>
  <c r="BK24" i="1"/>
  <c r="BZ24" i="1"/>
  <c r="BQ24" i="1"/>
  <c r="AY24" i="1"/>
  <c r="CF24" i="1"/>
  <c r="BX25" i="1"/>
  <c r="CA25" i="1"/>
  <c r="CD25" i="1"/>
  <c r="BO25" i="1"/>
  <c r="BL25" i="1"/>
  <c r="CC24" i="1"/>
  <c r="AM24" i="1"/>
  <c r="BB24" i="1"/>
  <c r="AP24" i="1"/>
  <c r="BE24" i="1"/>
  <c r="AV24" i="1"/>
  <c r="BI25" i="1"/>
  <c r="BJ25" i="1" s="1"/>
  <c r="AT25" i="1"/>
  <c r="AU25" i="1" s="1"/>
  <c r="AZ25" i="1"/>
  <c r="BA25" i="1" s="1"/>
  <c r="BF25" i="1"/>
  <c r="BG25" i="1" s="1"/>
  <c r="BC25" i="1"/>
  <c r="BD25" i="1" s="1"/>
  <c r="BH24" i="1"/>
  <c r="AW25" i="1"/>
  <c r="AX25" i="1" s="1"/>
  <c r="AN25" i="1"/>
  <c r="AO25" i="1" s="1"/>
  <c r="AK25" i="1"/>
  <c r="AL25" i="1" s="1"/>
  <c r="AA24" i="1"/>
  <c r="X24" i="1"/>
  <c r="AJ24" i="1"/>
  <c r="AD24" i="1"/>
  <c r="U24" i="1"/>
  <c r="AB25" i="1"/>
  <c r="AC25" i="1" s="1"/>
  <c r="AH25" i="1"/>
  <c r="AI25" i="1" s="1"/>
  <c r="AF25" i="1"/>
  <c r="R24" i="1"/>
  <c r="L24" i="1"/>
  <c r="O24" i="1"/>
  <c r="S25" i="1"/>
  <c r="T25" i="1" s="1"/>
  <c r="Y25" i="1"/>
  <c r="Z25" i="1" s="1"/>
  <c r="V25" i="1"/>
  <c r="W25" i="1" s="1"/>
  <c r="P25" i="1"/>
  <c r="Q25" i="1" s="1"/>
  <c r="M25" i="1"/>
  <c r="N25" i="1" s="1"/>
  <c r="J25" i="1"/>
  <c r="K25" i="1" s="1"/>
  <c r="I24" i="1"/>
  <c r="F25" i="1"/>
  <c r="E26" i="1"/>
  <c r="A26" i="1"/>
  <c r="CE25" i="1" l="1"/>
  <c r="CB25" i="1"/>
  <c r="BY25" i="1"/>
  <c r="BV25" i="1"/>
  <c r="BS25" i="1"/>
  <c r="BP25" i="1"/>
  <c r="G25" i="1"/>
  <c r="H25" i="1" s="1"/>
  <c r="BW25" i="1" s="1"/>
  <c r="C27" i="1"/>
  <c r="A27" i="1" s="1"/>
  <c r="B27" i="1" s="1"/>
  <c r="B26" i="1"/>
  <c r="AE27" i="1" l="1"/>
  <c r="BU27" i="1"/>
  <c r="BR27" i="1"/>
  <c r="AQ27" i="1"/>
  <c r="AR27" i="1" s="1"/>
  <c r="AE26" i="1"/>
  <c r="BU26" i="1"/>
  <c r="BR26" i="1"/>
  <c r="AQ26" i="1"/>
  <c r="AR26" i="1" s="1"/>
  <c r="BN25" i="1"/>
  <c r="AS25" i="1"/>
  <c r="BT25" i="1"/>
  <c r="AG25" i="1"/>
  <c r="CF25" i="1"/>
  <c r="BQ25" i="1"/>
  <c r="CA26" i="1"/>
  <c r="CD26" i="1"/>
  <c r="BO26" i="1"/>
  <c r="BL26" i="1"/>
  <c r="BX26" i="1"/>
  <c r="CD27" i="1"/>
  <c r="BO27" i="1"/>
  <c r="BL27" i="1"/>
  <c r="BX27" i="1"/>
  <c r="CA27" i="1"/>
  <c r="CC25" i="1"/>
  <c r="BZ25" i="1"/>
  <c r="AZ27" i="1"/>
  <c r="BA27" i="1" s="1"/>
  <c r="BF27" i="1"/>
  <c r="BG27" i="1" s="1"/>
  <c r="BC27" i="1"/>
  <c r="BD27" i="1" s="1"/>
  <c r="BI27" i="1"/>
  <c r="BJ27" i="1" s="1"/>
  <c r="AT27" i="1"/>
  <c r="AU27" i="1" s="1"/>
  <c r="O25" i="1"/>
  <c r="BM25" i="1"/>
  <c r="BK25" i="1"/>
  <c r="AY25" i="1"/>
  <c r="BB25" i="1"/>
  <c r="AP25" i="1"/>
  <c r="AM25" i="1"/>
  <c r="AV25" i="1"/>
  <c r="BH25" i="1"/>
  <c r="AT26" i="1"/>
  <c r="AU26" i="1" s="1"/>
  <c r="AZ26" i="1"/>
  <c r="BA26" i="1" s="1"/>
  <c r="BF26" i="1"/>
  <c r="BG26" i="1" s="1"/>
  <c r="BC26" i="1"/>
  <c r="BD26" i="1" s="1"/>
  <c r="BI26" i="1"/>
  <c r="BJ26" i="1" s="1"/>
  <c r="BE25" i="1"/>
  <c r="AW26" i="1"/>
  <c r="AX26" i="1" s="1"/>
  <c r="AN26" i="1"/>
  <c r="AO26" i="1" s="1"/>
  <c r="AK26" i="1"/>
  <c r="AL26" i="1" s="1"/>
  <c r="AW27" i="1"/>
  <c r="AX27" i="1" s="1"/>
  <c r="AN27" i="1"/>
  <c r="AO27" i="1" s="1"/>
  <c r="AK27" i="1"/>
  <c r="AL27" i="1" s="1"/>
  <c r="AF27" i="1"/>
  <c r="AB27" i="1"/>
  <c r="AC27" i="1" s="1"/>
  <c r="AH27" i="1"/>
  <c r="AI27" i="1" s="1"/>
  <c r="AD25" i="1"/>
  <c r="AJ25" i="1"/>
  <c r="X25" i="1"/>
  <c r="AA25" i="1"/>
  <c r="R25" i="1"/>
  <c r="AB26" i="1"/>
  <c r="AC26" i="1" s="1"/>
  <c r="AH26" i="1"/>
  <c r="AI26" i="1" s="1"/>
  <c r="AF26" i="1"/>
  <c r="U25" i="1"/>
  <c r="L25" i="1"/>
  <c r="Y27" i="1"/>
  <c r="Z27" i="1" s="1"/>
  <c r="M27" i="1"/>
  <c r="N27" i="1" s="1"/>
  <c r="J27" i="1"/>
  <c r="K27" i="1" s="1"/>
  <c r="V27" i="1"/>
  <c r="W27" i="1" s="1"/>
  <c r="P27" i="1"/>
  <c r="Q27" i="1" s="1"/>
  <c r="S27" i="1"/>
  <c r="T27" i="1" s="1"/>
  <c r="S26" i="1"/>
  <c r="T26" i="1" s="1"/>
  <c r="M26" i="1"/>
  <c r="N26" i="1" s="1"/>
  <c r="J26" i="1"/>
  <c r="K26" i="1" s="1"/>
  <c r="V26" i="1"/>
  <c r="W26" i="1" s="1"/>
  <c r="Y26" i="1"/>
  <c r="Z26" i="1" s="1"/>
  <c r="P26" i="1"/>
  <c r="Q26" i="1" s="1"/>
  <c r="I25" i="1"/>
  <c r="F26" i="1"/>
  <c r="C28" i="1"/>
  <c r="A28" i="1" s="1"/>
  <c r="E27" i="1"/>
  <c r="D27" i="1"/>
  <c r="CE27" i="1" l="1"/>
  <c r="CE26" i="1"/>
  <c r="CB26" i="1"/>
  <c r="BY26" i="1"/>
  <c r="BP27" i="1"/>
  <c r="BV27" i="1"/>
  <c r="BS27" i="1"/>
  <c r="BV26" i="1"/>
  <c r="BS26" i="1"/>
  <c r="BP26" i="1"/>
  <c r="CB27" i="1"/>
  <c r="BY27" i="1"/>
  <c r="G26" i="1"/>
  <c r="H26" i="1" s="1"/>
  <c r="D28" i="1"/>
  <c r="B28" i="1"/>
  <c r="C29" i="1"/>
  <c r="A29" i="1" s="1"/>
  <c r="F27" i="1"/>
  <c r="E28" i="1"/>
  <c r="AE28" i="1" l="1"/>
  <c r="BU28" i="1"/>
  <c r="BR28" i="1"/>
  <c r="AQ28" i="1"/>
  <c r="AR28" i="1" s="1"/>
  <c r="BZ26" i="1"/>
  <c r="BW26" i="1"/>
  <c r="AS26" i="1"/>
  <c r="BT26" i="1"/>
  <c r="AG26" i="1"/>
  <c r="BK26" i="1"/>
  <c r="AM26" i="1"/>
  <c r="CC26" i="1"/>
  <c r="AP26" i="1"/>
  <c r="BE26" i="1"/>
  <c r="CF26" i="1"/>
  <c r="BQ26" i="1"/>
  <c r="BN26" i="1"/>
  <c r="BH26" i="1"/>
  <c r="BL28" i="1"/>
  <c r="BX28" i="1"/>
  <c r="CA28" i="1"/>
  <c r="CD28" i="1"/>
  <c r="BO28" i="1"/>
  <c r="BF28" i="1"/>
  <c r="BG28" i="1" s="1"/>
  <c r="BC28" i="1"/>
  <c r="BD28" i="1" s="1"/>
  <c r="BI28" i="1"/>
  <c r="BJ28" i="1" s="1"/>
  <c r="AT28" i="1"/>
  <c r="AU28" i="1" s="1"/>
  <c r="AZ28" i="1"/>
  <c r="BA28" i="1" s="1"/>
  <c r="O26" i="1"/>
  <c r="BM26" i="1"/>
  <c r="AY26" i="1"/>
  <c r="BB26" i="1"/>
  <c r="AV26" i="1"/>
  <c r="AN28" i="1"/>
  <c r="AK28" i="1"/>
  <c r="AL28" i="1" s="1"/>
  <c r="AW28" i="1"/>
  <c r="AX28" i="1" s="1"/>
  <c r="R26" i="1"/>
  <c r="AD26" i="1"/>
  <c r="U26" i="1"/>
  <c r="L26" i="1"/>
  <c r="AA26" i="1"/>
  <c r="AO28" i="1"/>
  <c r="AF28" i="1"/>
  <c r="AB28" i="1"/>
  <c r="AC28" i="1" s="1"/>
  <c r="AH28" i="1"/>
  <c r="AI28" i="1" s="1"/>
  <c r="AJ26" i="1"/>
  <c r="X26" i="1"/>
  <c r="Y28" i="1"/>
  <c r="Z28" i="1" s="1"/>
  <c r="S28" i="1"/>
  <c r="T28" i="1" s="1"/>
  <c r="P28" i="1"/>
  <c r="Q28" i="1" s="1"/>
  <c r="V28" i="1"/>
  <c r="W28" i="1" s="1"/>
  <c r="J28" i="1"/>
  <c r="K28" i="1" s="1"/>
  <c r="M28" i="1"/>
  <c r="N28" i="1" s="1"/>
  <c r="I26" i="1"/>
  <c r="G27" i="1"/>
  <c r="H27" i="1" s="1"/>
  <c r="BM27" i="1" s="1"/>
  <c r="E29" i="1"/>
  <c r="D29" i="1"/>
  <c r="C30" i="1"/>
  <c r="A30" i="1" s="1"/>
  <c r="B29" i="1"/>
  <c r="F28" i="1"/>
  <c r="AE29" i="1" l="1"/>
  <c r="BU29" i="1"/>
  <c r="BR29" i="1"/>
  <c r="AQ29" i="1"/>
  <c r="AR29" i="1" s="1"/>
  <c r="BT27" i="1"/>
  <c r="AS27" i="1"/>
  <c r="BW27" i="1"/>
  <c r="AG27" i="1"/>
  <c r="CE28" i="1"/>
  <c r="AV27" i="1"/>
  <c r="BX29" i="1"/>
  <c r="CA29" i="1"/>
  <c r="BL29" i="1"/>
  <c r="CD29" i="1"/>
  <c r="BO29" i="1"/>
  <c r="BN27" i="1"/>
  <c r="BZ27" i="1"/>
  <c r="AM27" i="1"/>
  <c r="BQ27" i="1"/>
  <c r="CF27" i="1"/>
  <c r="CC27" i="1"/>
  <c r="BB27" i="1"/>
  <c r="AP27" i="1"/>
  <c r="BV28" i="1"/>
  <c r="BP28" i="1"/>
  <c r="BS28" i="1"/>
  <c r="BH27" i="1"/>
  <c r="BY28" i="1"/>
  <c r="CB28" i="1"/>
  <c r="BI29" i="1"/>
  <c r="BJ29" i="1" s="1"/>
  <c r="AT29" i="1"/>
  <c r="AU29" i="1" s="1"/>
  <c r="AZ29" i="1"/>
  <c r="BA29" i="1" s="1"/>
  <c r="BF29" i="1"/>
  <c r="BG29" i="1" s="1"/>
  <c r="BC29" i="1"/>
  <c r="BD29" i="1" s="1"/>
  <c r="AY27" i="1"/>
  <c r="BK27" i="1"/>
  <c r="BE27" i="1"/>
  <c r="AK29" i="1"/>
  <c r="AL29" i="1" s="1"/>
  <c r="AW29" i="1"/>
  <c r="AX29" i="1" s="1"/>
  <c r="AN29" i="1"/>
  <c r="AO29" i="1" s="1"/>
  <c r="L27" i="1"/>
  <c r="AA27" i="1"/>
  <c r="X27" i="1"/>
  <c r="AD27" i="1"/>
  <c r="R27" i="1"/>
  <c r="AJ27" i="1"/>
  <c r="U27" i="1"/>
  <c r="AH29" i="1"/>
  <c r="AI29" i="1" s="1"/>
  <c r="AF29" i="1"/>
  <c r="AB29" i="1"/>
  <c r="AC29" i="1" s="1"/>
  <c r="O27" i="1"/>
  <c r="P29" i="1"/>
  <c r="Q29" i="1" s="1"/>
  <c r="S29" i="1"/>
  <c r="T29" i="1" s="1"/>
  <c r="V29" i="1"/>
  <c r="W29" i="1" s="1"/>
  <c r="Y29" i="1"/>
  <c r="Z29" i="1" s="1"/>
  <c r="M29" i="1"/>
  <c r="N29" i="1" s="1"/>
  <c r="J29" i="1"/>
  <c r="K29" i="1" s="1"/>
  <c r="G28" i="1"/>
  <c r="H28" i="1" s="1"/>
  <c r="BM28" i="1" s="1"/>
  <c r="D30" i="1"/>
  <c r="I27" i="1"/>
  <c r="F29" i="1"/>
  <c r="B30" i="1"/>
  <c r="C31" i="1"/>
  <c r="E30" i="1"/>
  <c r="AE30" i="1" l="1"/>
  <c r="BU30" i="1"/>
  <c r="BR30" i="1"/>
  <c r="AQ30" i="1"/>
  <c r="AR30" i="1" s="1"/>
  <c r="BW28" i="1"/>
  <c r="AS28" i="1"/>
  <c r="BT28" i="1"/>
  <c r="AG28" i="1"/>
  <c r="CF28" i="1"/>
  <c r="BN28" i="1"/>
  <c r="BZ28" i="1"/>
  <c r="CA30" i="1"/>
  <c r="CD30" i="1"/>
  <c r="BO30" i="1"/>
  <c r="BL30" i="1"/>
  <c r="BX30" i="1"/>
  <c r="BQ28" i="1"/>
  <c r="CE29" i="1"/>
  <c r="CC28" i="1"/>
  <c r="AT30" i="1"/>
  <c r="AU30" i="1" s="1"/>
  <c r="AZ30" i="1"/>
  <c r="BA30" i="1" s="1"/>
  <c r="BF30" i="1"/>
  <c r="BG30" i="1" s="1"/>
  <c r="BC30" i="1"/>
  <c r="BD30" i="1" s="1"/>
  <c r="BI30" i="1"/>
  <c r="BJ30" i="1" s="1"/>
  <c r="BK28" i="1"/>
  <c r="AY28" i="1"/>
  <c r="AV28" i="1"/>
  <c r="BP29" i="1"/>
  <c r="BV29" i="1"/>
  <c r="BS29" i="1"/>
  <c r="AP28" i="1"/>
  <c r="BY29" i="1"/>
  <c r="CB29" i="1"/>
  <c r="BE28" i="1"/>
  <c r="BH28" i="1"/>
  <c r="AM28" i="1"/>
  <c r="BB28" i="1"/>
  <c r="L28" i="1"/>
  <c r="AW30" i="1"/>
  <c r="AX30" i="1" s="1"/>
  <c r="AN30" i="1"/>
  <c r="AO30" i="1" s="1"/>
  <c r="AK30" i="1"/>
  <c r="AL30" i="1" s="1"/>
  <c r="AD28" i="1"/>
  <c r="O28" i="1"/>
  <c r="U28" i="1"/>
  <c r="X28" i="1"/>
  <c r="AJ28" i="1"/>
  <c r="AA28" i="1"/>
  <c r="AB30" i="1"/>
  <c r="AC30" i="1" s="1"/>
  <c r="AH30" i="1"/>
  <c r="AI30" i="1" s="1"/>
  <c r="AF30" i="1"/>
  <c r="R28" i="1"/>
  <c r="Y30" i="1"/>
  <c r="Z30" i="1" s="1"/>
  <c r="S30" i="1"/>
  <c r="T30" i="1" s="1"/>
  <c r="P30" i="1"/>
  <c r="Q30" i="1" s="1"/>
  <c r="M30" i="1"/>
  <c r="N30" i="1" s="1"/>
  <c r="J30" i="1"/>
  <c r="K30" i="1" s="1"/>
  <c r="V30" i="1"/>
  <c r="W30" i="1" s="1"/>
  <c r="G29" i="1"/>
  <c r="H29" i="1" s="1"/>
  <c r="CF29" i="1" s="1"/>
  <c r="D31" i="1"/>
  <c r="E31" i="1"/>
  <c r="I28" i="1"/>
  <c r="A31" i="1"/>
  <c r="F30" i="1"/>
  <c r="BT29" i="1" l="1"/>
  <c r="AS29" i="1"/>
  <c r="BW29" i="1"/>
  <c r="AG29" i="1"/>
  <c r="CE30" i="1"/>
  <c r="BB29" i="1"/>
  <c r="BN29" i="1"/>
  <c r="AM29" i="1"/>
  <c r="BQ29" i="1"/>
  <c r="BZ29" i="1"/>
  <c r="AV29" i="1"/>
  <c r="CC29" i="1"/>
  <c r="BK29" i="1"/>
  <c r="BS30" i="1"/>
  <c r="BP30" i="1"/>
  <c r="BV30" i="1"/>
  <c r="L29" i="1"/>
  <c r="BM29" i="1"/>
  <c r="BY30" i="1"/>
  <c r="CB30" i="1"/>
  <c r="BH29" i="1"/>
  <c r="AP29" i="1"/>
  <c r="BE29" i="1"/>
  <c r="AY29" i="1"/>
  <c r="R29" i="1"/>
  <c r="X29" i="1"/>
  <c r="AA29" i="1"/>
  <c r="AJ29" i="1"/>
  <c r="U29" i="1"/>
  <c r="AD29" i="1"/>
  <c r="O29" i="1"/>
  <c r="G30" i="1"/>
  <c r="H30" i="1" s="1"/>
  <c r="I29" i="1"/>
  <c r="C32" i="1"/>
  <c r="B31" i="1"/>
  <c r="AE31" i="1" l="1"/>
  <c r="BU31" i="1"/>
  <c r="BR31" i="1"/>
  <c r="AQ31" i="1"/>
  <c r="AR31" i="1" s="1"/>
  <c r="BT30" i="1"/>
  <c r="BW30" i="1"/>
  <c r="AS30" i="1"/>
  <c r="AG30" i="1"/>
  <c r="BN30" i="1"/>
  <c r="AM30" i="1"/>
  <c r="BZ30" i="1"/>
  <c r="BQ30" i="1"/>
  <c r="CD31" i="1"/>
  <c r="BO31" i="1"/>
  <c r="BL31" i="1"/>
  <c r="BX31" i="1"/>
  <c r="CA31" i="1"/>
  <c r="CC30" i="1"/>
  <c r="CF30" i="1"/>
  <c r="BE30" i="1"/>
  <c r="AP30" i="1"/>
  <c r="L30" i="1"/>
  <c r="BM30" i="1"/>
  <c r="AZ31" i="1"/>
  <c r="BA31" i="1" s="1"/>
  <c r="BF31" i="1"/>
  <c r="BG31" i="1" s="1"/>
  <c r="BC31" i="1"/>
  <c r="BD31" i="1" s="1"/>
  <c r="BI31" i="1"/>
  <c r="BJ31" i="1" s="1"/>
  <c r="AT31" i="1"/>
  <c r="AU31" i="1" s="1"/>
  <c r="AY30" i="1"/>
  <c r="BH30" i="1"/>
  <c r="AV30" i="1"/>
  <c r="BB30" i="1"/>
  <c r="BK30" i="1"/>
  <c r="AW31" i="1"/>
  <c r="AX31" i="1" s="1"/>
  <c r="AN31" i="1"/>
  <c r="AO31" i="1" s="1"/>
  <c r="AK31" i="1"/>
  <c r="AL31" i="1" s="1"/>
  <c r="O30" i="1"/>
  <c r="AA30" i="1"/>
  <c r="X30" i="1"/>
  <c r="U30" i="1"/>
  <c r="R30" i="1"/>
  <c r="AH31" i="1"/>
  <c r="AI31" i="1" s="1"/>
  <c r="AB31" i="1"/>
  <c r="AC31" i="1" s="1"/>
  <c r="AF31" i="1"/>
  <c r="AD30" i="1"/>
  <c r="AJ30" i="1"/>
  <c r="M31" i="1"/>
  <c r="N31" i="1" s="1"/>
  <c r="J31" i="1"/>
  <c r="K31" i="1" s="1"/>
  <c r="V31" i="1"/>
  <c r="W31" i="1" s="1"/>
  <c r="Y31" i="1"/>
  <c r="Z31" i="1" s="1"/>
  <c r="S31" i="1"/>
  <c r="T31" i="1" s="1"/>
  <c r="P31" i="1"/>
  <c r="Q31" i="1" s="1"/>
  <c r="F31" i="1"/>
  <c r="I30" i="1"/>
  <c r="D32" i="1"/>
  <c r="E32" i="1"/>
  <c r="A32" i="1"/>
  <c r="CE31" i="1" l="1"/>
  <c r="CB31" i="1"/>
  <c r="BY31" i="1"/>
  <c r="BS31" i="1"/>
  <c r="BP31" i="1"/>
  <c r="BV31" i="1"/>
  <c r="G31" i="1"/>
  <c r="H31" i="1" s="1"/>
  <c r="BW31" i="1" s="1"/>
  <c r="C33" i="1"/>
  <c r="D33" i="1" s="1"/>
  <c r="B32" i="1"/>
  <c r="AE32" i="1" l="1"/>
  <c r="BU32" i="1"/>
  <c r="BR32" i="1"/>
  <c r="AQ32" i="1"/>
  <c r="AR32" i="1" s="1"/>
  <c r="BN31" i="1"/>
  <c r="BT31" i="1"/>
  <c r="AS31" i="1"/>
  <c r="AG31" i="1"/>
  <c r="BQ31" i="1"/>
  <c r="CC31" i="1"/>
  <c r="BL32" i="1"/>
  <c r="BX32" i="1"/>
  <c r="CA32" i="1"/>
  <c r="BO32" i="1"/>
  <c r="CD32" i="1"/>
  <c r="BZ31" i="1"/>
  <c r="CF31" i="1"/>
  <c r="AD31" i="1"/>
  <c r="BM31" i="1"/>
  <c r="AM31" i="1"/>
  <c r="BE31" i="1"/>
  <c r="AP31" i="1"/>
  <c r="BF32" i="1"/>
  <c r="BG32" i="1" s="1"/>
  <c r="BC32" i="1"/>
  <c r="BD32" i="1" s="1"/>
  <c r="BI32" i="1"/>
  <c r="BJ32" i="1" s="1"/>
  <c r="AT32" i="1"/>
  <c r="AU32" i="1" s="1"/>
  <c r="AZ32" i="1"/>
  <c r="BA32" i="1" s="1"/>
  <c r="BH31" i="1"/>
  <c r="AV31" i="1"/>
  <c r="AY31" i="1"/>
  <c r="BK31" i="1"/>
  <c r="BB31" i="1"/>
  <c r="AW32" i="1"/>
  <c r="AX32" i="1" s="1"/>
  <c r="AN32" i="1"/>
  <c r="AO32" i="1" s="1"/>
  <c r="AK32" i="1"/>
  <c r="AL32" i="1" s="1"/>
  <c r="X31" i="1"/>
  <c r="R31" i="1"/>
  <c r="AJ31" i="1"/>
  <c r="AF32" i="1"/>
  <c r="AH32" i="1"/>
  <c r="AI32" i="1" s="1"/>
  <c r="AB32" i="1"/>
  <c r="AC32" i="1" s="1"/>
  <c r="U31" i="1"/>
  <c r="L31" i="1"/>
  <c r="O31" i="1"/>
  <c r="AA31" i="1"/>
  <c r="Y32" i="1"/>
  <c r="Z32" i="1" s="1"/>
  <c r="CE32" i="1" s="1"/>
  <c r="S32" i="1"/>
  <c r="T32" i="1" s="1"/>
  <c r="V32" i="1"/>
  <c r="W32" i="1" s="1"/>
  <c r="P32" i="1"/>
  <c r="Q32" i="1" s="1"/>
  <c r="M32" i="1"/>
  <c r="N32" i="1" s="1"/>
  <c r="J32" i="1"/>
  <c r="K32" i="1" s="1"/>
  <c r="I31" i="1"/>
  <c r="F32" i="1"/>
  <c r="E33" i="1"/>
  <c r="A33" i="1"/>
  <c r="C34" i="1" s="1"/>
  <c r="D34" i="1" s="1"/>
  <c r="BS32" i="1" l="1"/>
  <c r="BV32" i="1"/>
  <c r="BP32" i="1"/>
  <c r="CB32" i="1"/>
  <c r="BY32" i="1"/>
  <c r="G32" i="1"/>
  <c r="H32" i="1" s="1"/>
  <c r="B33" i="1"/>
  <c r="E34" i="1"/>
  <c r="A34" i="1"/>
  <c r="B34" i="1" s="1"/>
  <c r="AE33" i="1" l="1"/>
  <c r="BU33" i="1"/>
  <c r="BR33" i="1"/>
  <c r="AQ33" i="1"/>
  <c r="AR33" i="1" s="1"/>
  <c r="AE34" i="1"/>
  <c r="BU34" i="1"/>
  <c r="BR34" i="1"/>
  <c r="AQ34" i="1"/>
  <c r="AR34" i="1" s="1"/>
  <c r="CF32" i="1"/>
  <c r="BW32" i="1"/>
  <c r="BT32" i="1"/>
  <c r="AS32" i="1"/>
  <c r="AG32" i="1"/>
  <c r="CA34" i="1"/>
  <c r="CD34" i="1"/>
  <c r="BO34" i="1"/>
  <c r="BL34" i="1"/>
  <c r="BX34" i="1"/>
  <c r="BN32" i="1"/>
  <c r="CC32" i="1"/>
  <c r="AP32" i="1"/>
  <c r="BH32" i="1"/>
  <c r="AV32" i="1"/>
  <c r="AY32" i="1"/>
  <c r="BK32" i="1"/>
  <c r="BQ32" i="1"/>
  <c r="BX33" i="1"/>
  <c r="CA33" i="1"/>
  <c r="CD33" i="1"/>
  <c r="BO33" i="1"/>
  <c r="BL33" i="1"/>
  <c r="BB32" i="1"/>
  <c r="BZ32" i="1"/>
  <c r="AT34" i="1"/>
  <c r="AU34" i="1" s="1"/>
  <c r="AZ34" i="1"/>
  <c r="BA34" i="1" s="1"/>
  <c r="BF34" i="1"/>
  <c r="BG34" i="1" s="1"/>
  <c r="BC34" i="1"/>
  <c r="BD34" i="1" s="1"/>
  <c r="BI34" i="1"/>
  <c r="BJ34" i="1" s="1"/>
  <c r="BI33" i="1"/>
  <c r="BJ33" i="1" s="1"/>
  <c r="AT33" i="1"/>
  <c r="AU33" i="1" s="1"/>
  <c r="AZ33" i="1"/>
  <c r="BA33" i="1" s="1"/>
  <c r="BF33" i="1"/>
  <c r="BG33" i="1" s="1"/>
  <c r="BC33" i="1"/>
  <c r="BD33" i="1" s="1"/>
  <c r="BM32" i="1"/>
  <c r="BE32" i="1"/>
  <c r="AM32" i="1"/>
  <c r="AW34" i="1"/>
  <c r="AN34" i="1"/>
  <c r="AO34" i="1" s="1"/>
  <c r="AK34" i="1"/>
  <c r="AL34" i="1" s="1"/>
  <c r="AW33" i="1"/>
  <c r="AX33" i="1" s="1"/>
  <c r="AN33" i="1"/>
  <c r="AO33" i="1" s="1"/>
  <c r="AK33" i="1"/>
  <c r="AL33" i="1" s="1"/>
  <c r="U32" i="1"/>
  <c r="AA32" i="1"/>
  <c r="AX34" i="1"/>
  <c r="AH34" i="1"/>
  <c r="AI34" i="1" s="1"/>
  <c r="AF34" i="1"/>
  <c r="AB34" i="1"/>
  <c r="AC34" i="1" s="1"/>
  <c r="AH33" i="1"/>
  <c r="AI33" i="1" s="1"/>
  <c r="AB33" i="1"/>
  <c r="AC33" i="1" s="1"/>
  <c r="AF33" i="1"/>
  <c r="L32" i="1"/>
  <c r="AD32" i="1"/>
  <c r="R32" i="1"/>
  <c r="AJ32" i="1"/>
  <c r="X32" i="1"/>
  <c r="O32" i="1"/>
  <c r="V34" i="1"/>
  <c r="W34" i="1" s="1"/>
  <c r="P34" i="1"/>
  <c r="Q34" i="1" s="1"/>
  <c r="S34" i="1"/>
  <c r="T34" i="1" s="1"/>
  <c r="M34" i="1"/>
  <c r="N34" i="1" s="1"/>
  <c r="J34" i="1"/>
  <c r="K34" i="1" s="1"/>
  <c r="Y34" i="1"/>
  <c r="Z34" i="1" s="1"/>
  <c r="CE34" i="1" s="1"/>
  <c r="P33" i="1"/>
  <c r="Q33" i="1" s="1"/>
  <c r="Y33" i="1"/>
  <c r="Z33" i="1" s="1"/>
  <c r="S33" i="1"/>
  <c r="T33" i="1" s="1"/>
  <c r="M33" i="1"/>
  <c r="N33" i="1" s="1"/>
  <c r="J33" i="1"/>
  <c r="K33" i="1" s="1"/>
  <c r="V33" i="1"/>
  <c r="W33" i="1" s="1"/>
  <c r="I32" i="1"/>
  <c r="F33" i="1"/>
  <c r="F34" i="1"/>
  <c r="C35" i="1"/>
  <c r="D35" i="1" s="1"/>
  <c r="CE33" i="1" l="1"/>
  <c r="BV33" i="1"/>
  <c r="BS33" i="1"/>
  <c r="BP33" i="1"/>
  <c r="BV34" i="1"/>
  <c r="BS34" i="1"/>
  <c r="BP34" i="1"/>
  <c r="CB33" i="1"/>
  <c r="BY33" i="1"/>
  <c r="CB34" i="1"/>
  <c r="BY34" i="1"/>
  <c r="G33" i="1"/>
  <c r="H33" i="1" s="1"/>
  <c r="CF33" i="1" s="1"/>
  <c r="E35" i="1"/>
  <c r="A35" i="1"/>
  <c r="C36" i="1" s="1"/>
  <c r="D36" i="1" s="1"/>
  <c r="AS33" i="1" l="1"/>
  <c r="BW33" i="1"/>
  <c r="AG33" i="1"/>
  <c r="BT33" i="1"/>
  <c r="CC33" i="1"/>
  <c r="BQ33" i="1"/>
  <c r="BN33" i="1"/>
  <c r="BZ33" i="1"/>
  <c r="L33" i="1"/>
  <c r="BM33" i="1"/>
  <c r="AV33" i="1"/>
  <c r="BH33" i="1"/>
  <c r="AP33" i="1"/>
  <c r="AY33" i="1"/>
  <c r="BB33" i="1"/>
  <c r="BK33" i="1"/>
  <c r="BE33" i="1"/>
  <c r="AM33" i="1"/>
  <c r="R33" i="1"/>
  <c r="X33" i="1"/>
  <c r="U33" i="1"/>
  <c r="AA33" i="1"/>
  <c r="O33" i="1"/>
  <c r="AJ33" i="1"/>
  <c r="AD33" i="1"/>
  <c r="G34" i="1"/>
  <c r="H34" i="1" s="1"/>
  <c r="BM34" i="1" s="1"/>
  <c r="I33" i="1"/>
  <c r="A36" i="1"/>
  <c r="C37" i="1" s="1"/>
  <c r="D37" i="1" s="1"/>
  <c r="E36" i="1"/>
  <c r="B35" i="1"/>
  <c r="AE35" i="1" l="1"/>
  <c r="BU35" i="1"/>
  <c r="BR35" i="1"/>
  <c r="AQ35" i="1"/>
  <c r="AR35" i="1" s="1"/>
  <c r="BT34" i="1"/>
  <c r="AS34" i="1"/>
  <c r="BW34" i="1"/>
  <c r="AG34" i="1"/>
  <c r="AM34" i="1"/>
  <c r="AY34" i="1"/>
  <c r="BQ34" i="1"/>
  <c r="BE34" i="1"/>
  <c r="BK34" i="1"/>
  <c r="BH34" i="1"/>
  <c r="BZ34" i="1"/>
  <c r="CC34" i="1"/>
  <c r="CD35" i="1"/>
  <c r="BO35" i="1"/>
  <c r="BL35" i="1"/>
  <c r="BX35" i="1"/>
  <c r="CA35" i="1"/>
  <c r="BB34" i="1"/>
  <c r="AV34" i="1"/>
  <c r="BN34" i="1"/>
  <c r="CF34" i="1"/>
  <c r="AZ35" i="1"/>
  <c r="BA35" i="1" s="1"/>
  <c r="BF35" i="1"/>
  <c r="BG35" i="1" s="1"/>
  <c r="BC35" i="1"/>
  <c r="BD35" i="1" s="1"/>
  <c r="BI35" i="1"/>
  <c r="BJ35" i="1" s="1"/>
  <c r="AT35" i="1"/>
  <c r="AU35" i="1" s="1"/>
  <c r="AP34" i="1"/>
  <c r="AW35" i="1"/>
  <c r="AX35" i="1" s="1"/>
  <c r="AN35" i="1"/>
  <c r="AO35" i="1" s="1"/>
  <c r="AK35" i="1"/>
  <c r="AL35" i="1" s="1"/>
  <c r="L34" i="1"/>
  <c r="AD34" i="1"/>
  <c r="AA34" i="1"/>
  <c r="X34" i="1"/>
  <c r="AJ34" i="1"/>
  <c r="U34" i="1"/>
  <c r="R34" i="1"/>
  <c r="AF35" i="1"/>
  <c r="AH35" i="1"/>
  <c r="AI35" i="1" s="1"/>
  <c r="AB35" i="1"/>
  <c r="AC35" i="1" s="1"/>
  <c r="O34" i="1"/>
  <c r="M35" i="1"/>
  <c r="N35" i="1" s="1"/>
  <c r="J35" i="1"/>
  <c r="K35" i="1" s="1"/>
  <c r="Y35" i="1"/>
  <c r="Z35" i="1" s="1"/>
  <c r="CE35" i="1" s="1"/>
  <c r="V35" i="1"/>
  <c r="W35" i="1" s="1"/>
  <c r="S35" i="1"/>
  <c r="T35" i="1" s="1"/>
  <c r="P35" i="1"/>
  <c r="Q35" i="1" s="1"/>
  <c r="I34" i="1"/>
  <c r="A37" i="1"/>
  <c r="B37" i="1" s="1"/>
  <c r="F35" i="1"/>
  <c r="E37" i="1"/>
  <c r="B36" i="1"/>
  <c r="AE36" i="1" l="1"/>
  <c r="BU36" i="1"/>
  <c r="BR36" i="1"/>
  <c r="AQ36" i="1"/>
  <c r="AR36" i="1" s="1"/>
  <c r="AE37" i="1"/>
  <c r="BU37" i="1"/>
  <c r="BR37" i="1"/>
  <c r="AQ37" i="1"/>
  <c r="AR37" i="1" s="1"/>
  <c r="BL36" i="1"/>
  <c r="BX36" i="1"/>
  <c r="CA36" i="1"/>
  <c r="CD36" i="1"/>
  <c r="BO36" i="1"/>
  <c r="BX37" i="1"/>
  <c r="CA37" i="1"/>
  <c r="CD37" i="1"/>
  <c r="BO37" i="1"/>
  <c r="BL37" i="1"/>
  <c r="BF36" i="1"/>
  <c r="BC36" i="1"/>
  <c r="BD36" i="1" s="1"/>
  <c r="BI36" i="1"/>
  <c r="BJ36" i="1" s="1"/>
  <c r="AT36" i="1"/>
  <c r="AU36" i="1" s="1"/>
  <c r="AZ36" i="1"/>
  <c r="BI37" i="1"/>
  <c r="BJ37" i="1" s="1"/>
  <c r="AT37" i="1"/>
  <c r="AU37" i="1" s="1"/>
  <c r="AZ37" i="1"/>
  <c r="BA37" i="1" s="1"/>
  <c r="BF37" i="1"/>
  <c r="BG37" i="1" s="1"/>
  <c r="BC37" i="1"/>
  <c r="BD37" i="1" s="1"/>
  <c r="CB35" i="1"/>
  <c r="BY35" i="1"/>
  <c r="BP35" i="1"/>
  <c r="BV35" i="1"/>
  <c r="BS35" i="1"/>
  <c r="AK37" i="1"/>
  <c r="AL37" i="1" s="1"/>
  <c r="AW37" i="1"/>
  <c r="AX37" i="1" s="1"/>
  <c r="AN37" i="1"/>
  <c r="AO37" i="1" s="1"/>
  <c r="AN36" i="1"/>
  <c r="AO36" i="1" s="1"/>
  <c r="AW36" i="1"/>
  <c r="AX36" i="1" s="1"/>
  <c r="AK36" i="1"/>
  <c r="AL36" i="1" s="1"/>
  <c r="C38" i="1"/>
  <c r="D38" i="1" s="1"/>
  <c r="AH36" i="1"/>
  <c r="AI36" i="1" s="1"/>
  <c r="AB36" i="1"/>
  <c r="AC36" i="1" s="1"/>
  <c r="AF36" i="1"/>
  <c r="AH37" i="1"/>
  <c r="AI37" i="1" s="1"/>
  <c r="AB37" i="1"/>
  <c r="AC37" i="1" s="1"/>
  <c r="AF37" i="1"/>
  <c r="P36" i="1"/>
  <c r="Q36" i="1" s="1"/>
  <c r="V36" i="1"/>
  <c r="W36" i="1" s="1"/>
  <c r="S36" i="1"/>
  <c r="T36" i="1" s="1"/>
  <c r="Y36" i="1"/>
  <c r="Z36" i="1" s="1"/>
  <c r="J36" i="1"/>
  <c r="K36" i="1" s="1"/>
  <c r="M36" i="1"/>
  <c r="N36" i="1" s="1"/>
  <c r="Y37" i="1"/>
  <c r="Z37" i="1" s="1"/>
  <c r="V37" i="1"/>
  <c r="W37" i="1" s="1"/>
  <c r="S37" i="1"/>
  <c r="T37" i="1" s="1"/>
  <c r="P37" i="1"/>
  <c r="Q37" i="1" s="1"/>
  <c r="M37" i="1"/>
  <c r="N37" i="1" s="1"/>
  <c r="J37" i="1"/>
  <c r="K37" i="1" s="1"/>
  <c r="F37" i="1"/>
  <c r="BA36" i="1"/>
  <c r="BG36" i="1"/>
  <c r="G35" i="1"/>
  <c r="H35" i="1" s="1"/>
  <c r="F36" i="1"/>
  <c r="CE36" i="1" l="1"/>
  <c r="BZ35" i="1"/>
  <c r="BT35" i="1"/>
  <c r="AS35" i="1"/>
  <c r="BW35" i="1"/>
  <c r="AG35" i="1"/>
  <c r="A38" i="1"/>
  <c r="B38" i="1" s="1"/>
  <c r="E38" i="1"/>
  <c r="AP35" i="1"/>
  <c r="BQ35" i="1"/>
  <c r="CE37" i="1"/>
  <c r="CC35" i="1"/>
  <c r="BN35" i="1"/>
  <c r="CF35" i="1"/>
  <c r="BV36" i="1"/>
  <c r="BP36" i="1"/>
  <c r="BS36" i="1"/>
  <c r="BP37" i="1"/>
  <c r="BV37" i="1"/>
  <c r="BS37" i="1"/>
  <c r="BY36" i="1"/>
  <c r="CB36" i="1"/>
  <c r="BM35" i="1"/>
  <c r="BB35" i="1"/>
  <c r="BH35" i="1"/>
  <c r="BE35" i="1"/>
  <c r="AV35" i="1"/>
  <c r="BK35" i="1"/>
  <c r="AM35" i="1"/>
  <c r="AY35" i="1"/>
  <c r="BY37" i="1"/>
  <c r="CB37" i="1"/>
  <c r="AJ35" i="1"/>
  <c r="U35" i="1"/>
  <c r="L35" i="1"/>
  <c r="AA35" i="1"/>
  <c r="X35" i="1"/>
  <c r="AD35" i="1"/>
  <c r="R35" i="1"/>
  <c r="O35" i="1"/>
  <c r="I35" i="1"/>
  <c r="G36" i="1"/>
  <c r="C39" i="1"/>
  <c r="AE38" i="1" l="1"/>
  <c r="BU38" i="1"/>
  <c r="BR38" i="1"/>
  <c r="AQ38" i="1"/>
  <c r="AR38" i="1" s="1"/>
  <c r="CA38" i="1"/>
  <c r="CD38" i="1"/>
  <c r="BO38" i="1"/>
  <c r="BL38" i="1"/>
  <c r="BX38" i="1"/>
  <c r="AT38" i="1"/>
  <c r="AU38" i="1" s="1"/>
  <c r="AZ38" i="1"/>
  <c r="BA38" i="1" s="1"/>
  <c r="BF38" i="1"/>
  <c r="BG38" i="1" s="1"/>
  <c r="BC38" i="1"/>
  <c r="BD38" i="1" s="1"/>
  <c r="BI38" i="1"/>
  <c r="BJ38" i="1" s="1"/>
  <c r="AW38" i="1"/>
  <c r="AX38" i="1" s="1"/>
  <c r="AN38" i="1"/>
  <c r="AO38" i="1" s="1"/>
  <c r="AK38" i="1"/>
  <c r="AL38" i="1" s="1"/>
  <c r="AF38" i="1"/>
  <c r="AB38" i="1"/>
  <c r="AC38" i="1" s="1"/>
  <c r="AH38" i="1"/>
  <c r="AI38" i="1" s="1"/>
  <c r="P38" i="1"/>
  <c r="Q38" i="1" s="1"/>
  <c r="M38" i="1"/>
  <c r="N38" i="1" s="1"/>
  <c r="J38" i="1"/>
  <c r="K38" i="1" s="1"/>
  <c r="Y38" i="1"/>
  <c r="Z38" i="1" s="1"/>
  <c r="V38" i="1"/>
  <c r="W38" i="1" s="1"/>
  <c r="S38" i="1"/>
  <c r="T38" i="1" s="1"/>
  <c r="G37" i="1"/>
  <c r="H37" i="1" s="1"/>
  <c r="BM37" i="1" s="1"/>
  <c r="H36" i="1"/>
  <c r="BN36" i="1" s="1"/>
  <c r="F38" i="1"/>
  <c r="A39" i="1"/>
  <c r="D39" i="1"/>
  <c r="E39" i="1"/>
  <c r="BN37" i="1" l="1"/>
  <c r="BL40" i="1" s="1"/>
  <c r="F52" i="2" s="1"/>
  <c r="BW36" i="1"/>
  <c r="BW37" i="1" s="1"/>
  <c r="BT36" i="1"/>
  <c r="BT37" i="1" s="1"/>
  <c r="AS36" i="1"/>
  <c r="AS37" i="1" s="1"/>
  <c r="CE38" i="1"/>
  <c r="AG36" i="1"/>
  <c r="AG37" i="1" s="1"/>
  <c r="BH36" i="1"/>
  <c r="BH37" i="1" s="1"/>
  <c r="D50" i="2" s="1"/>
  <c r="AM36" i="1"/>
  <c r="AM37" i="1" s="1"/>
  <c r="D43" i="2" s="1"/>
  <c r="BZ36" i="1"/>
  <c r="BZ37" i="1" s="1"/>
  <c r="CF36" i="1"/>
  <c r="CF37" i="1" s="1"/>
  <c r="CC36" i="1"/>
  <c r="CC37" i="1" s="1"/>
  <c r="D52" i="2"/>
  <c r="BQ36" i="1"/>
  <c r="BQ37" i="1" s="1"/>
  <c r="BE36" i="1"/>
  <c r="BE37" i="1" s="1"/>
  <c r="D49" i="2" s="1"/>
  <c r="CB38" i="1"/>
  <c r="BY38" i="1"/>
  <c r="BS38" i="1"/>
  <c r="BP38" i="1"/>
  <c r="BV38" i="1"/>
  <c r="BB36" i="1"/>
  <c r="BB37" i="1" s="1"/>
  <c r="D48" i="2" s="1"/>
  <c r="BM36" i="1"/>
  <c r="AP36" i="1"/>
  <c r="AP37" i="1" s="1"/>
  <c r="AV36" i="1"/>
  <c r="AV37" i="1" s="1"/>
  <c r="D46" i="2" s="1"/>
  <c r="BK36" i="1"/>
  <c r="BK37" i="1" s="1"/>
  <c r="D51" i="2" s="1"/>
  <c r="AY36" i="1"/>
  <c r="AY37" i="1" s="1"/>
  <c r="D47" i="2" s="1"/>
  <c r="AA36" i="1"/>
  <c r="AA37" i="1" s="1"/>
  <c r="X36" i="1"/>
  <c r="X37" i="1" s="1"/>
  <c r="AD36" i="1"/>
  <c r="AD37" i="1" s="1"/>
  <c r="O36" i="1"/>
  <c r="O37" i="1" s="1"/>
  <c r="D41" i="2"/>
  <c r="U36" i="1"/>
  <c r="U37" i="1" s="1"/>
  <c r="AJ36" i="1"/>
  <c r="AJ37" i="1" s="1"/>
  <c r="D42" i="2" s="1"/>
  <c r="L36" i="1"/>
  <c r="L37" i="1" s="1"/>
  <c r="R36" i="1"/>
  <c r="R37" i="1" s="1"/>
  <c r="I36" i="1"/>
  <c r="G38" i="1"/>
  <c r="H38" i="1" s="1"/>
  <c r="BM38" i="1" s="1"/>
  <c r="I37" i="1"/>
  <c r="B39" i="1"/>
  <c r="AE39" i="1" l="1"/>
  <c r="BU39" i="1"/>
  <c r="BR39" i="1"/>
  <c r="AQ39" i="1"/>
  <c r="AR39" i="1" s="1"/>
  <c r="AS38" i="1"/>
  <c r="D45" i="2"/>
  <c r="AQ40" i="1"/>
  <c r="F45" i="2" s="1"/>
  <c r="BT38" i="1"/>
  <c r="BW38" i="1"/>
  <c r="D55" i="2"/>
  <c r="BU40" i="1"/>
  <c r="F55" i="2" s="1"/>
  <c r="AG38" i="1"/>
  <c r="AV38" i="1"/>
  <c r="AP38" i="1"/>
  <c r="BQ38" i="1"/>
  <c r="D53" i="2"/>
  <c r="BO40" i="1"/>
  <c r="F53" i="2" s="1"/>
  <c r="CF38" i="1"/>
  <c r="D58" i="2"/>
  <c r="CD40" i="1"/>
  <c r="F58" i="2" s="1"/>
  <c r="BZ38" i="1"/>
  <c r="D56" i="2"/>
  <c r="BX40" i="1"/>
  <c r="F56" i="2" s="1"/>
  <c r="CC38" i="1"/>
  <c r="D57" i="2"/>
  <c r="CA40" i="1"/>
  <c r="F57" i="2" s="1"/>
  <c r="CD39" i="1"/>
  <c r="BO39" i="1"/>
  <c r="BL39" i="1"/>
  <c r="BX39" i="1"/>
  <c r="CA39" i="1"/>
  <c r="D54" i="2"/>
  <c r="BR40" i="1"/>
  <c r="F54" i="2" s="1"/>
  <c r="BN38" i="1"/>
  <c r="AT40" i="1"/>
  <c r="F46" i="2" s="1"/>
  <c r="AY38" i="1"/>
  <c r="BB38" i="1"/>
  <c r="BH38" i="1"/>
  <c r="AZ39" i="1"/>
  <c r="BA39" i="1" s="1"/>
  <c r="BF39" i="1"/>
  <c r="BG39" i="1" s="1"/>
  <c r="BC39" i="1"/>
  <c r="BD39" i="1" s="1"/>
  <c r="BI39" i="1"/>
  <c r="BJ39" i="1" s="1"/>
  <c r="AT39" i="1"/>
  <c r="AU39" i="1" s="1"/>
  <c r="D44" i="2"/>
  <c r="BK38" i="1"/>
  <c r="BI40" i="1"/>
  <c r="F51" i="2" s="1"/>
  <c r="BE38" i="1"/>
  <c r="AM38" i="1"/>
  <c r="AW39" i="1"/>
  <c r="AX39" i="1" s="1"/>
  <c r="AN39" i="1"/>
  <c r="AO39" i="1" s="1"/>
  <c r="AK39" i="1"/>
  <c r="AL39" i="1" s="1"/>
  <c r="L38" i="1"/>
  <c r="R38" i="1"/>
  <c r="O38" i="1"/>
  <c r="X38" i="1"/>
  <c r="U38" i="1"/>
  <c r="AD38" i="1"/>
  <c r="AJ38" i="1"/>
  <c r="AH40" i="1"/>
  <c r="F42" i="2" s="1"/>
  <c r="AN40" i="1"/>
  <c r="F44" i="2" s="1"/>
  <c r="AE40" i="1"/>
  <c r="F41" i="2" s="1"/>
  <c r="AH39" i="1"/>
  <c r="AI39" i="1" s="1"/>
  <c r="AF39" i="1"/>
  <c r="AB39" i="1"/>
  <c r="AC39" i="1" s="1"/>
  <c r="AW40" i="1"/>
  <c r="F47" i="2" s="1"/>
  <c r="AK40" i="1"/>
  <c r="F43" i="2" s="1"/>
  <c r="AA38" i="1"/>
  <c r="P39" i="1"/>
  <c r="Q39" i="1" s="1"/>
  <c r="M39" i="1"/>
  <c r="J39" i="1"/>
  <c r="K39" i="1" s="1"/>
  <c r="Y39" i="1"/>
  <c r="Z39" i="1" s="1"/>
  <c r="S39" i="1"/>
  <c r="T39" i="1" s="1"/>
  <c r="V39" i="1"/>
  <c r="W39" i="1" s="1"/>
  <c r="BF40" i="1"/>
  <c r="F50" i="2" s="1"/>
  <c r="M40" i="1"/>
  <c r="F35" i="2" s="1"/>
  <c r="D35" i="2"/>
  <c r="AZ40" i="1"/>
  <c r="F48" i="2" s="1"/>
  <c r="P40" i="1"/>
  <c r="F36" i="2" s="1"/>
  <c r="D36" i="2"/>
  <c r="J40" i="1"/>
  <c r="F34" i="2" s="1"/>
  <c r="D34" i="2"/>
  <c r="BC40" i="1"/>
  <c r="F49" i="2" s="1"/>
  <c r="AB40" i="1"/>
  <c r="F40" i="2" s="1"/>
  <c r="D40" i="2"/>
  <c r="Y40" i="1"/>
  <c r="F39" i="2" s="1"/>
  <c r="D39" i="2"/>
  <c r="V40" i="1"/>
  <c r="F38" i="2" s="1"/>
  <c r="D38" i="2"/>
  <c r="S40" i="1"/>
  <c r="F37" i="2" s="1"/>
  <c r="D37" i="2"/>
  <c r="I38" i="1"/>
  <c r="N39" i="1"/>
  <c r="F39" i="1"/>
  <c r="CE39" i="1" l="1"/>
  <c r="CB39" i="1"/>
  <c r="BY39" i="1"/>
  <c r="BV39" i="1"/>
  <c r="BS39" i="1"/>
  <c r="BP39" i="1"/>
  <c r="G39" i="1"/>
  <c r="H39" i="1" s="1"/>
  <c r="BT39" i="1" s="1"/>
  <c r="AS39" i="1" l="1"/>
  <c r="BW39" i="1"/>
  <c r="AG39" i="1"/>
  <c r="BN39" i="1"/>
  <c r="BE39" i="1"/>
  <c r="BB39" i="1"/>
  <c r="CF39" i="1"/>
  <c r="BZ39" i="1"/>
  <c r="CC39" i="1"/>
  <c r="BH39" i="1"/>
  <c r="AM39" i="1"/>
  <c r="BQ39" i="1"/>
  <c r="BM39" i="1"/>
  <c r="AP39" i="1"/>
  <c r="AV39" i="1"/>
  <c r="AY39" i="1"/>
  <c r="BK39" i="1"/>
  <c r="AJ39" i="1"/>
  <c r="L39" i="1"/>
  <c r="O39" i="1"/>
  <c r="R39" i="1"/>
  <c r="AA39" i="1"/>
  <c r="X39" i="1"/>
  <c r="U39" i="1"/>
  <c r="AD39" i="1"/>
  <c r="I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McCutchen</author>
  </authors>
  <commentList>
    <comment ref="J5" authorId="0" shapeId="0" xr:uid="{00000000-0006-0000-0000-000001000000}">
      <text>
        <r>
          <rPr>
            <b/>
            <sz val="9"/>
            <color indexed="81"/>
            <rFont val="Tahoma"/>
            <family val="2"/>
          </rPr>
          <t>Use these lines to input additional information,such as project mumber, project phase, etc.</t>
        </r>
      </text>
    </comment>
    <comment ref="R7" authorId="0" shapeId="0" xr:uid="{EF296626-BBDC-40AC-8AB3-5F922152D8D4}">
      <text>
        <r>
          <rPr>
            <b/>
            <sz val="9"/>
            <color indexed="81"/>
            <rFont val="Tahoma"/>
            <family val="2"/>
          </rPr>
          <t>Jamie McCutchen:</t>
        </r>
        <r>
          <rPr>
            <sz val="9"/>
            <color indexed="81"/>
            <rFont val="Tahoma"/>
            <family val="2"/>
          </rPr>
          <t xml:space="preserve">
Typically 1800 CF/AC, but may vary by area</t>
        </r>
      </text>
    </comment>
    <comment ref="D11" authorId="0" shapeId="0" xr:uid="{00000000-0006-0000-0000-000002000000}">
      <text>
        <r>
          <rPr>
            <b/>
            <sz val="9"/>
            <color indexed="81"/>
            <rFont val="Tahoma"/>
            <family val="2"/>
          </rPr>
          <t>Longest allowable time to drain basin.  In NC &amp; SC = 120 Other areas may vary</t>
        </r>
      </text>
    </comment>
    <comment ref="I11" authorId="0" shapeId="0" xr:uid="{00000000-0006-0000-0000-000003000000}">
      <text>
        <r>
          <rPr>
            <b/>
            <sz val="9"/>
            <color indexed="81"/>
            <rFont val="Tahoma"/>
            <family val="2"/>
          </rPr>
          <t>Confirm Calculated Pond Volume is accurate.  If not, adjust Length and Width to achieve accurate volume</t>
        </r>
        <r>
          <rPr>
            <sz val="9"/>
            <color indexed="81"/>
            <rFont val="Tahoma"/>
            <family val="2"/>
          </rPr>
          <t xml:space="preserve">
</t>
        </r>
      </text>
    </comment>
    <comment ref="D12" authorId="0" shapeId="0" xr:uid="{00000000-0006-0000-0000-000004000000}">
      <text>
        <r>
          <rPr>
            <b/>
            <sz val="9"/>
            <color indexed="81"/>
            <rFont val="Tahoma"/>
            <family val="2"/>
          </rPr>
          <t>Shortest allowable time to drain basin.
In NC &amp; SC = 48
Other areas may vary</t>
        </r>
        <r>
          <rPr>
            <sz val="9"/>
            <color indexed="81"/>
            <rFont val="Tahoma"/>
            <family val="2"/>
          </rPr>
          <t xml:space="preserve">
</t>
        </r>
      </text>
    </comment>
    <comment ref="D13" authorId="0" shapeId="0" xr:uid="{00000000-0006-0000-0000-000005000000}">
      <text>
        <r>
          <rPr>
            <b/>
            <sz val="9"/>
            <color indexed="81"/>
            <rFont val="Tahoma"/>
            <family val="2"/>
          </rPr>
          <t>Height from invert of lowest outlet to invert of next outlet or spillway</t>
        </r>
        <r>
          <rPr>
            <sz val="9"/>
            <color indexed="81"/>
            <rFont val="Tahoma"/>
            <family val="2"/>
          </rPr>
          <t xml:space="preserve">
</t>
        </r>
      </text>
    </comment>
    <comment ref="D14" authorId="0" shapeId="0" xr:uid="{00000000-0006-0000-0000-000006000000}">
      <text>
        <r>
          <rPr>
            <b/>
            <sz val="9"/>
            <color indexed="81"/>
            <rFont val="Tahoma"/>
            <family val="2"/>
          </rPr>
          <t>Average Length at elevation of next outlet or spillway, not typically top of basin.</t>
        </r>
        <r>
          <rPr>
            <sz val="9"/>
            <color indexed="81"/>
            <rFont val="Tahoma"/>
            <family val="2"/>
          </rPr>
          <t xml:space="preserve">
</t>
        </r>
      </text>
    </comment>
    <comment ref="D15" authorId="0" shapeId="0" xr:uid="{00000000-0006-0000-0000-000007000000}">
      <text>
        <r>
          <rPr>
            <b/>
            <sz val="9"/>
            <color indexed="81"/>
            <rFont val="Tahoma"/>
            <family val="2"/>
          </rPr>
          <t>Average Width at elevation of next outlet or spillway, not typically top of basin.
Prefer 2:1 ratio for length to width</t>
        </r>
        <r>
          <rPr>
            <sz val="9"/>
            <color indexed="81"/>
            <rFont val="Tahoma"/>
            <family val="2"/>
          </rPr>
          <t xml:space="preserve">
</t>
        </r>
      </text>
    </comment>
    <comment ref="D16" authorId="0" shapeId="0" xr:uid="{00000000-0006-0000-0000-000008000000}">
      <text>
        <r>
          <rPr>
            <b/>
            <sz val="9"/>
            <color indexed="81"/>
            <rFont val="Tahoma"/>
            <family val="2"/>
          </rPr>
          <t>Average Length at invert of lowest outlet/bottom of basin.  Recommend 3:1 max side slopes.</t>
        </r>
        <r>
          <rPr>
            <sz val="9"/>
            <color indexed="81"/>
            <rFont val="Tahoma"/>
            <family val="2"/>
          </rPr>
          <t xml:space="preserve">
</t>
        </r>
      </text>
    </comment>
    <comment ref="D17" authorId="0" shapeId="0" xr:uid="{00000000-0006-0000-0000-000009000000}">
      <text>
        <r>
          <rPr>
            <b/>
            <sz val="9"/>
            <color indexed="81"/>
            <rFont val="Tahoma"/>
            <family val="2"/>
          </rPr>
          <t>Average Width at invert of lowest outlet/bottom of basin.</t>
        </r>
      </text>
    </comment>
  </commentList>
</comments>
</file>

<file path=xl/sharedStrings.xml><?xml version="1.0" encoding="utf-8"?>
<sst xmlns="http://schemas.openxmlformats.org/spreadsheetml/2006/main" count="282" uniqueCount="134">
  <si>
    <t>Pond Top Length, ft =</t>
  </si>
  <si>
    <t>Pond Depth, ft =</t>
  </si>
  <si>
    <t>Pond Top Width, ft =</t>
  </si>
  <si>
    <t>Pond Bottom Length, ft =</t>
  </si>
  <si>
    <t>Pond Bottom Width, ft =</t>
  </si>
  <si>
    <t>Inputs</t>
  </si>
  <si>
    <r>
      <t>Calculated Pond Volume, ft</t>
    </r>
    <r>
      <rPr>
        <vertAlign val="superscript"/>
        <sz val="11"/>
        <color theme="1"/>
        <rFont val="Calibri"/>
        <family val="2"/>
        <scheme val="minor"/>
      </rPr>
      <t>3</t>
    </r>
    <r>
      <rPr>
        <sz val="11"/>
        <color theme="1"/>
        <rFont val="Calibri"/>
        <family val="2"/>
        <scheme val="minor"/>
      </rPr>
      <t xml:space="preserve"> =</t>
    </r>
  </si>
  <si>
    <t>Calculated Pond Volume, gal =</t>
  </si>
  <si>
    <t>Calculations</t>
  </si>
  <si>
    <t>Depth Increments for Calcs, in. =</t>
  </si>
  <si>
    <t>Water Level Depth, in.</t>
  </si>
  <si>
    <t>L</t>
  </si>
  <si>
    <t>W</t>
  </si>
  <si>
    <t>Avg. Water Level Depth, in.</t>
  </si>
  <si>
    <t>Cumm. Drain Time, hrs.</t>
  </si>
  <si>
    <t>Incr. Depth, in</t>
  </si>
  <si>
    <t>No. of Depth Increments for Calcs, in. =</t>
  </si>
  <si>
    <t>Skimmer Size Selection Optimization</t>
  </si>
  <si>
    <t>Skimmer / Orifice Combinations with Sufficient Flow:</t>
  </si>
  <si>
    <t>Flow Rate:</t>
  </si>
  <si>
    <t>Lowest depth that can still drain through skimmer.</t>
  </si>
  <si>
    <t>Skimmer Flow Rate, gal/min</t>
  </si>
  <si>
    <t>Incr. Dis-charge, ft3</t>
  </si>
  <si>
    <t>Cumm. Dis-charge, ft3</t>
  </si>
  <si>
    <t>Cumm. Dis-charge, gal</t>
  </si>
  <si>
    <r>
      <rPr>
        <u/>
        <sz val="11"/>
        <color theme="1"/>
        <rFont val="Calibri"/>
        <family val="2"/>
        <scheme val="minor"/>
      </rPr>
      <t>Note</t>
    </r>
    <r>
      <rPr>
        <sz val="11"/>
        <color theme="1"/>
        <rFont val="Calibri"/>
        <family val="2"/>
        <scheme val="minor"/>
      </rPr>
      <t>: Equations are from product testing:</t>
    </r>
  </si>
  <si>
    <t>% of Total Volume Dis-charged</t>
  </si>
  <si>
    <t>Min. Time to Drain, hrs =</t>
  </si>
  <si>
    <t>Skimmer Model / Orifice Size, in</t>
  </si>
  <si>
    <t>Max. Time to Drain, hrs =</t>
  </si>
  <si>
    <t>Project Name</t>
  </si>
  <si>
    <t>Project Location</t>
  </si>
  <si>
    <t>Engineer</t>
  </si>
  <si>
    <t>Company</t>
  </si>
  <si>
    <t>Basin Description</t>
  </si>
  <si>
    <t>Other 1</t>
  </si>
  <si>
    <t>Other 2</t>
  </si>
  <si>
    <t>Date</t>
  </si>
  <si>
    <t/>
  </si>
  <si>
    <r>
      <t>Calculated Pond Volume, ft</t>
    </r>
    <r>
      <rPr>
        <vertAlign val="superscript"/>
        <sz val="11"/>
        <color theme="1"/>
        <rFont val="Calibri"/>
        <family val="2"/>
        <scheme val="minor"/>
      </rPr>
      <t>3</t>
    </r>
    <r>
      <rPr>
        <sz val="11"/>
        <color theme="1"/>
        <rFont val="Calibri"/>
        <family val="2"/>
        <scheme val="minor"/>
      </rPr>
      <t xml:space="preserve"> =</t>
    </r>
  </si>
  <si>
    <t>Orifice</t>
  </si>
  <si>
    <t>Model #</t>
  </si>
  <si>
    <t>Acceptable for basin</t>
  </si>
  <si>
    <t>1.0"</t>
  </si>
  <si>
    <t>1.5"</t>
  </si>
  <si>
    <t>2.0"</t>
  </si>
  <si>
    <t>2.5"</t>
  </si>
  <si>
    <t>3.0"</t>
  </si>
  <si>
    <t>Draw down time (hrs)</t>
  </si>
  <si>
    <t>Minimum Average Flow Rate Allowable</t>
  </si>
  <si>
    <t>Maximum Average Flow Rate Allowable</t>
  </si>
  <si>
    <t>Marlee Float Selection Chart</t>
  </si>
  <si>
    <t>hrs</t>
  </si>
  <si>
    <t>Marlee Float Skimmer Size Selection Report</t>
  </si>
  <si>
    <t>cfd to drain in</t>
  </si>
  <si>
    <t>Skimmer Flow Rate, cfs</t>
  </si>
  <si>
    <t>User Entries</t>
  </si>
  <si>
    <t>Skimmer draw down time for selection</t>
  </si>
  <si>
    <t>This skimmer size selection tool is designed to more accurately calculate the draw down rate for specific skimmers based on specific basin criteria.  Although they are often referred to as constant flow devices, skimmers have been shown to actually have variable flow rates, which are dependent upon a variety of factors.  Testing is typically required to determine the actual flow rates.  The use of a calculated flow rate to select a skimmer to meet a required draw down time has been widely accepted, however, as skimmer technology advances, many regulatory agencies are moving towards requiring more accurate models.  This design tool takes into account basin size and depth, which directly correlate to skimmer flow rate.  By incorporating these factors a more accurate selection of the skimmer can be made.</t>
  </si>
  <si>
    <t>cfs</t>
  </si>
  <si>
    <t xml:space="preserve">Typically recommend skimmer with draw </t>
  </si>
  <si>
    <t>down time closest to 72 hours</t>
  </si>
  <si>
    <t>MF 2" - 0.75" Orifice</t>
  </si>
  <si>
    <t>MF 2" - 1.0" Orifice</t>
  </si>
  <si>
    <r>
      <t>1.6425*depth</t>
    </r>
    <r>
      <rPr>
        <vertAlign val="superscript"/>
        <sz val="10"/>
        <color theme="1"/>
        <rFont val="Times New Roman"/>
        <family val="1"/>
      </rPr>
      <t>0.0636</t>
    </r>
  </si>
  <si>
    <r>
      <t>6.4078*depth</t>
    </r>
    <r>
      <rPr>
        <vertAlign val="superscript"/>
        <sz val="10"/>
        <color theme="1"/>
        <rFont val="Times New Roman"/>
        <family val="1"/>
      </rPr>
      <t>0.0312</t>
    </r>
  </si>
  <si>
    <r>
      <t>7.5459*depth</t>
    </r>
    <r>
      <rPr>
        <vertAlign val="superscript"/>
        <sz val="10"/>
        <color theme="1"/>
        <rFont val="Times New Roman"/>
        <family val="1"/>
      </rPr>
      <t>0.0748</t>
    </r>
  </si>
  <si>
    <r>
      <t>14.221*depth</t>
    </r>
    <r>
      <rPr>
        <vertAlign val="superscript"/>
        <sz val="10"/>
        <color theme="1"/>
        <rFont val="Times New Roman"/>
        <family val="1"/>
      </rPr>
      <t>0.0401</t>
    </r>
  </si>
  <si>
    <t>MF 2" - 1.5" Orifice</t>
  </si>
  <si>
    <r>
      <t>22.133*depth</t>
    </r>
    <r>
      <rPr>
        <vertAlign val="superscript"/>
        <sz val="10"/>
        <color theme="1"/>
        <rFont val="Times New Roman"/>
        <family val="1"/>
      </rPr>
      <t>0.1378</t>
    </r>
  </si>
  <si>
    <t>MF 3"  - 1.5" Orifice</t>
  </si>
  <si>
    <r>
      <t>16.127*depth</t>
    </r>
    <r>
      <rPr>
        <vertAlign val="superscript"/>
        <sz val="10"/>
        <color theme="1"/>
        <rFont val="Times New Roman"/>
        <family val="1"/>
      </rPr>
      <t>0.0897</t>
    </r>
  </si>
  <si>
    <t>MF 3"  - 2.5" Orifice</t>
  </si>
  <si>
    <r>
      <t>29.588*depth</t>
    </r>
    <r>
      <rPr>
        <vertAlign val="superscript"/>
        <sz val="10"/>
        <color theme="1"/>
        <rFont val="Times New Roman"/>
        <family val="1"/>
      </rPr>
      <t>0.0625</t>
    </r>
  </si>
  <si>
    <r>
      <t>60.386*depth</t>
    </r>
    <r>
      <rPr>
        <vertAlign val="superscript"/>
        <sz val="10"/>
        <color theme="1"/>
        <rFont val="Times New Roman"/>
        <family val="1"/>
      </rPr>
      <t>0.12</t>
    </r>
  </si>
  <si>
    <t>MF 4" - 2.5" Orifice</t>
  </si>
  <si>
    <t>MF 4" - 2.0" Orifice</t>
  </si>
  <si>
    <t>MF 3" - 2.0" Orifice</t>
  </si>
  <si>
    <t>MF 4"  - 3.0" Orifice</t>
  </si>
  <si>
    <t>2"</t>
  </si>
  <si>
    <t>0.5"</t>
  </si>
  <si>
    <t>0.75"</t>
  </si>
  <si>
    <t>3"</t>
  </si>
  <si>
    <t>4"</t>
  </si>
  <si>
    <t>MF 4" - 4"</t>
  </si>
  <si>
    <t>MF 3" - 3"</t>
  </si>
  <si>
    <t>MF 2" - 2"</t>
  </si>
  <si>
    <t>Marlee Float Skimmer Size Selection Tool - Version 2.0</t>
  </si>
  <si>
    <t>MF 2" - 0.5" Orifice</t>
  </si>
  <si>
    <r>
      <t>32.786*depth</t>
    </r>
    <r>
      <rPr>
        <vertAlign val="superscript"/>
        <sz val="10"/>
        <color theme="1"/>
        <rFont val="Times New Roman"/>
        <family val="1"/>
      </rPr>
      <t>0.0463</t>
    </r>
  </si>
  <si>
    <r>
      <t>48.885*depth</t>
    </r>
    <r>
      <rPr>
        <vertAlign val="superscript"/>
        <sz val="10"/>
        <color theme="1"/>
        <rFont val="Times New Roman"/>
        <family val="1"/>
      </rPr>
      <t>0.0519</t>
    </r>
  </si>
  <si>
    <r>
      <t>99.028*depth</t>
    </r>
    <r>
      <rPr>
        <vertAlign val="superscript"/>
        <sz val="10"/>
        <color theme="1"/>
        <rFont val="Times New Roman"/>
        <family val="1"/>
      </rPr>
      <t>0.0712</t>
    </r>
  </si>
  <si>
    <r>
      <t>141.13*depth</t>
    </r>
    <r>
      <rPr>
        <vertAlign val="superscript"/>
        <sz val="10"/>
        <color theme="1"/>
        <rFont val="Times New Roman"/>
        <family val="1"/>
      </rPr>
      <t>0.1432</t>
    </r>
  </si>
  <si>
    <t>Required Dewatering Volume</t>
  </si>
  <si>
    <t xml:space="preserve">CF/AC = </t>
  </si>
  <si>
    <t>CF</t>
  </si>
  <si>
    <t>Area to Basin</t>
  </si>
  <si>
    <t>For Calculated Pond Volume, adjust pond dimension inputs so that the volume is within 5% of Required Dewatering Volume.  Adjust CF/Acre based on local MS4 requirements</t>
  </si>
  <si>
    <t>Confirm Calculated Pond Volume is similar to Required Dewatering Volume</t>
  </si>
  <si>
    <t>Acres x</t>
  </si>
  <si>
    <t>MF 6" - 3.5" Orifice</t>
  </si>
  <si>
    <t>MF 6" - 4" Orifice</t>
  </si>
  <si>
    <t>MF 6" - 4.5" Orifice</t>
  </si>
  <si>
    <t>MF 6" - 5" Orifice</t>
  </si>
  <si>
    <t>MF 8" - 5" Orifice</t>
  </si>
  <si>
    <t>MF 6" - 6"</t>
  </si>
  <si>
    <t>MF 8" - 6" Orifice</t>
  </si>
  <si>
    <t>MF 8" - 8" (6" Barrel)</t>
  </si>
  <si>
    <t>MF 8" - 6.5" Orifice</t>
  </si>
  <si>
    <r>
      <t>89.451*depth</t>
    </r>
    <r>
      <rPr>
        <vertAlign val="superscript"/>
        <sz val="10"/>
        <color theme="1"/>
        <rFont val="Times New Roman"/>
        <family val="1"/>
      </rPr>
      <t>0.1513</t>
    </r>
  </si>
  <si>
    <r>
      <t>118.43*depth</t>
    </r>
    <r>
      <rPr>
        <vertAlign val="superscript"/>
        <sz val="10"/>
        <color theme="1"/>
        <rFont val="Times New Roman"/>
        <family val="1"/>
      </rPr>
      <t>0.1505</t>
    </r>
  </si>
  <si>
    <r>
      <t>153.15*depth</t>
    </r>
    <r>
      <rPr>
        <vertAlign val="superscript"/>
        <sz val="10"/>
        <color theme="1"/>
        <rFont val="Times New Roman"/>
        <family val="1"/>
      </rPr>
      <t>0.1974</t>
    </r>
  </si>
  <si>
    <r>
      <t>203.74*depth</t>
    </r>
    <r>
      <rPr>
        <vertAlign val="superscript"/>
        <sz val="10"/>
        <color theme="1"/>
        <rFont val="Times New Roman"/>
        <family val="1"/>
      </rPr>
      <t>0.1016</t>
    </r>
  </si>
  <si>
    <r>
      <t>283.77*depth</t>
    </r>
    <r>
      <rPr>
        <vertAlign val="superscript"/>
        <sz val="10"/>
        <color theme="1"/>
        <rFont val="Times New Roman"/>
        <family val="1"/>
      </rPr>
      <t>0.1496</t>
    </r>
  </si>
  <si>
    <r>
      <t>221.56*depth</t>
    </r>
    <r>
      <rPr>
        <vertAlign val="superscript"/>
        <sz val="10"/>
        <color theme="1"/>
        <rFont val="Times New Roman"/>
        <family val="1"/>
      </rPr>
      <t>0.0978</t>
    </r>
  </si>
  <si>
    <r>
      <t>411.28*depth</t>
    </r>
    <r>
      <rPr>
        <vertAlign val="superscript"/>
        <sz val="10"/>
        <color theme="1"/>
        <rFont val="Times New Roman"/>
        <family val="1"/>
      </rPr>
      <t>0.2837</t>
    </r>
  </si>
  <si>
    <r>
      <t>496.27*depth</t>
    </r>
    <r>
      <rPr>
        <vertAlign val="superscript"/>
        <sz val="10"/>
        <color theme="1"/>
        <rFont val="Times New Roman"/>
        <family val="1"/>
      </rPr>
      <t>0.2375</t>
    </r>
  </si>
  <si>
    <r>
      <t>657.43*depth</t>
    </r>
    <r>
      <rPr>
        <vertAlign val="superscript"/>
        <sz val="10"/>
        <color theme="1"/>
        <rFont val="Times New Roman"/>
        <family val="1"/>
      </rPr>
      <t>0.1617</t>
    </r>
  </si>
  <si>
    <t>6"</t>
  </si>
  <si>
    <t>3.5"</t>
  </si>
  <si>
    <t>4.5"</t>
  </si>
  <si>
    <t>5"</t>
  </si>
  <si>
    <t>8"</t>
  </si>
  <si>
    <t>6.5"</t>
  </si>
  <si>
    <t>7"</t>
  </si>
  <si>
    <t>8"**</t>
  </si>
  <si>
    <t>** This 8" skimmer requires an 8" pipe instead of a 6" pipe from the skimmer to the outlet and is a special order item.  Make sure to note on plans this is needed if this version is specified.  Requires two weeks for shipping</t>
  </si>
  <si>
    <r>
      <t>44.782*depth</t>
    </r>
    <r>
      <rPr>
        <vertAlign val="superscript"/>
        <sz val="10"/>
        <color theme="1"/>
        <rFont val="Times New Roman"/>
        <family val="1"/>
      </rPr>
      <t>0.1537</t>
    </r>
  </si>
  <si>
    <t>MF 4"  - 3.5" Orifice</t>
  </si>
  <si>
    <r>
      <t>72.011*depth</t>
    </r>
    <r>
      <rPr>
        <vertAlign val="superscript"/>
        <sz val="10"/>
        <color theme="1"/>
        <rFont val="Times New Roman"/>
        <family val="1"/>
      </rPr>
      <t>0.0744</t>
    </r>
  </si>
  <si>
    <r>
      <t>285.69*depth</t>
    </r>
    <r>
      <rPr>
        <vertAlign val="superscript"/>
        <sz val="10"/>
        <color theme="1"/>
        <rFont val="Times New Roman"/>
        <family val="1"/>
      </rPr>
      <t>0.1727</t>
    </r>
  </si>
  <si>
    <r>
      <t>325.99*depth</t>
    </r>
    <r>
      <rPr>
        <vertAlign val="superscript"/>
        <sz val="10"/>
        <color theme="1"/>
        <rFont val="Times New Roman"/>
        <family val="1"/>
      </rPr>
      <t>0.1813</t>
    </r>
  </si>
  <si>
    <t>MF 8" - 8" (8" Barrel)**</t>
  </si>
  <si>
    <t>MF 8" - 7" Orifice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</si>
</sst>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409]mmmm\ d\,\ yyyy;@"/>
    <numFmt numFmtId="167" formatCode="_(* #,##0_);_(* \(#,##0\);_(* &quot;-&quot;??_);_(@_)"/>
    <numFmt numFmtId="168" formatCode="_(* #,##0.000_);_(* \(#,##0.000\);_(* &quot;-&quot;??_);_(@_)"/>
  </numFmts>
  <fonts count="15" x14ac:knownFonts="1">
    <font>
      <sz val="11"/>
      <color theme="1"/>
      <name val="Calibri"/>
      <family val="2"/>
      <scheme val="minor"/>
    </font>
    <font>
      <vertAlign val="superscrip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0"/>
      <color theme="1"/>
      <name val="Times New Roman"/>
      <family val="1"/>
    </font>
    <font>
      <u/>
      <sz val="11"/>
      <color theme="1"/>
      <name val="Calibri"/>
      <family val="2"/>
      <scheme val="minor"/>
    </font>
    <font>
      <vertAlign val="superscript"/>
      <sz val="10"/>
      <color theme="1"/>
      <name val="Times New Roman"/>
      <family val="1"/>
    </font>
    <font>
      <b/>
      <sz val="10"/>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9"/>
      <color indexed="81"/>
      <name val="Tahoma"/>
      <family val="2"/>
    </font>
    <font>
      <b/>
      <sz val="9"/>
      <color indexed="81"/>
      <name val="Tahoma"/>
      <family val="2"/>
    </font>
    <font>
      <sz val="14"/>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00"/>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s>
  <cellStyleXfs count="2">
    <xf numFmtId="0" fontId="0" fillId="0" borderId="0"/>
    <xf numFmtId="43" fontId="9" fillId="0" borderId="0" applyFont="0" applyFill="0" applyBorder="0" applyAlignment="0" applyProtection="0"/>
  </cellStyleXfs>
  <cellXfs count="230">
    <xf numFmtId="0" fontId="0" fillId="0" borderId="0" xfId="0"/>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13" xfId="0" applyBorder="1" applyAlignment="1">
      <alignment horizontal="center"/>
    </xf>
    <xf numFmtId="0" fontId="0" fillId="2" borderId="7" xfId="0" applyFill="1" applyBorder="1" applyAlignment="1" applyProtection="1">
      <alignment horizontal="left"/>
      <protection locked="0"/>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1" fontId="0" fillId="0" borderId="0" xfId="0" applyNumberFormat="1" applyAlignment="1">
      <alignment horizontal="left" vertical="center"/>
    </xf>
    <xf numFmtId="0" fontId="4" fillId="0" borderId="0" xfId="0" applyFont="1"/>
    <xf numFmtId="0" fontId="4" fillId="0" borderId="0" xfId="0" applyNumberFormat="1" applyFon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0" fillId="0" borderId="0" xfId="0" applyNumberFormat="1" applyFill="1" applyAlignment="1">
      <alignment horizontal="left" vertical="center"/>
    </xf>
    <xf numFmtId="0" fontId="0" fillId="0" borderId="1" xfId="0" applyBorder="1" applyAlignment="1">
      <alignment horizontal="center" vertical="center"/>
    </xf>
    <xf numFmtId="167" fontId="0" fillId="3" borderId="7" xfId="1" applyNumberFormat="1" applyFont="1" applyFill="1" applyBorder="1" applyAlignment="1">
      <alignment horizontal="left"/>
    </xf>
    <xf numFmtId="0" fontId="0" fillId="0" borderId="7" xfId="0" applyFont="1" applyFill="1" applyBorder="1" applyAlignment="1">
      <alignment horizontal="left"/>
    </xf>
    <xf numFmtId="0" fontId="0" fillId="0" borderId="12" xfId="0" applyFont="1" applyBorder="1" applyAlignment="1">
      <alignment horizontal="left"/>
    </xf>
    <xf numFmtId="0" fontId="0" fillId="0" borderId="16" xfId="0" applyFont="1" applyBorder="1" applyAlignment="1">
      <alignment horizontal="left"/>
    </xf>
    <xf numFmtId="0" fontId="10" fillId="0" borderId="0" xfId="0" applyFont="1"/>
    <xf numFmtId="167" fontId="10" fillId="0" borderId="0" xfId="1" applyNumberFormat="1" applyFont="1"/>
    <xf numFmtId="0" fontId="0" fillId="0" borderId="2" xfId="0" applyBorder="1" applyAlignment="1">
      <alignment horizontal="center" vertical="center"/>
    </xf>
    <xf numFmtId="0" fontId="0" fillId="0" borderId="13" xfId="0" applyBorder="1" applyAlignment="1">
      <alignment horizontal="center" vertical="center"/>
    </xf>
    <xf numFmtId="0" fontId="0" fillId="0" borderId="2" xfId="0" quotePrefix="1" applyBorder="1" applyAlignment="1">
      <alignment horizontal="center" vertical="center"/>
    </xf>
    <xf numFmtId="0" fontId="0" fillId="0" borderId="7" xfId="0" applyFont="1" applyFill="1" applyBorder="1" applyAlignment="1" applyProtection="1">
      <alignment horizontal="left"/>
    </xf>
    <xf numFmtId="0" fontId="0" fillId="3" borderId="7" xfId="0" applyFill="1" applyBorder="1" applyAlignment="1" applyProtection="1">
      <alignment horizontal="left"/>
      <protection hidden="1"/>
    </xf>
    <xf numFmtId="0" fontId="0" fillId="3" borderId="6" xfId="0" applyFill="1" applyBorder="1" applyAlignment="1" applyProtection="1">
      <alignment horizontal="left"/>
      <protection hidden="1"/>
    </xf>
    <xf numFmtId="0" fontId="0" fillId="0" borderId="1" xfId="0" applyBorder="1" applyAlignment="1" applyProtection="1">
      <alignment horizontal="center"/>
      <protection hidden="1"/>
    </xf>
    <xf numFmtId="1" fontId="0" fillId="0" borderId="1" xfId="0" applyNumberFormat="1" applyBorder="1" applyAlignment="1" applyProtection="1">
      <alignment horizontal="center"/>
      <protection hidden="1"/>
    </xf>
    <xf numFmtId="165" fontId="0" fillId="0" borderId="1" xfId="0" applyNumberFormat="1" applyBorder="1" applyAlignment="1" applyProtection="1">
      <alignment horizontal="center"/>
      <protection hidden="1"/>
    </xf>
    <xf numFmtId="165" fontId="0" fillId="0" borderId="9" xfId="0" applyNumberFormat="1" applyBorder="1" applyAlignment="1" applyProtection="1">
      <alignment horizontal="center"/>
      <protection hidden="1"/>
    </xf>
    <xf numFmtId="1" fontId="0" fillId="0" borderId="5" xfId="0" applyNumberFormat="1" applyBorder="1" applyAlignment="1" applyProtection="1">
      <alignment horizontal="center"/>
      <protection hidden="1"/>
    </xf>
    <xf numFmtId="0" fontId="0" fillId="0" borderId="13" xfId="0" applyBorder="1" applyAlignment="1" applyProtection="1">
      <alignment horizontal="center"/>
      <protection hidden="1"/>
    </xf>
    <xf numFmtId="1" fontId="0" fillId="0" borderId="13"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3" xfId="0" applyNumberFormat="1" applyBorder="1" applyAlignment="1" applyProtection="1">
      <alignment horizontal="center"/>
      <protection hidden="1"/>
    </xf>
    <xf numFmtId="1" fontId="0" fillId="0" borderId="13" xfId="0" applyNumberFormat="1" applyFill="1" applyBorder="1" applyAlignment="1" applyProtection="1">
      <alignment horizontal="center"/>
      <protection hidden="1"/>
    </xf>
    <xf numFmtId="0" fontId="0" fillId="0" borderId="2" xfId="0" applyBorder="1" applyAlignment="1" applyProtection="1">
      <alignment horizontal="center"/>
      <protection hidden="1"/>
    </xf>
    <xf numFmtId="1" fontId="0" fillId="0" borderId="2" xfId="0" applyNumberFormat="1" applyBorder="1" applyAlignment="1" applyProtection="1">
      <alignment horizontal="center"/>
      <protection hidden="1"/>
    </xf>
    <xf numFmtId="1" fontId="0" fillId="0" borderId="4" xfId="0" applyNumberFormat="1" applyBorder="1" applyAlignment="1" applyProtection="1">
      <alignment horizontal="center"/>
      <protection hidden="1"/>
    </xf>
    <xf numFmtId="165" fontId="0" fillId="0" borderId="2" xfId="0" applyNumberFormat="1" applyBorder="1" applyAlignment="1" applyProtection="1">
      <alignment horizontal="center"/>
      <protection hidden="1"/>
    </xf>
    <xf numFmtId="0" fontId="5" fillId="0" borderId="10" xfId="0" applyFont="1" applyBorder="1" applyAlignment="1" applyProtection="1">
      <alignment horizontal="center" wrapText="1"/>
    </xf>
    <xf numFmtId="0" fontId="0" fillId="0" borderId="12" xfId="0" applyBorder="1" applyAlignment="1" applyProtection="1"/>
    <xf numFmtId="0" fontId="0" fillId="0" borderId="10" xfId="0" applyBorder="1" applyAlignment="1" applyProtection="1"/>
    <xf numFmtId="0" fontId="0" fillId="0" borderId="0" xfId="0" applyBorder="1" applyAlignment="1" applyProtection="1">
      <alignment horizontal="left"/>
    </xf>
    <xf numFmtId="0" fontId="0" fillId="0" borderId="8" xfId="0" applyBorder="1" applyAlignment="1" applyProtection="1">
      <alignment horizontal="left"/>
    </xf>
    <xf numFmtId="0" fontId="8" fillId="0" borderId="1" xfId="0" applyFont="1" applyBorder="1" applyAlignment="1" applyProtection="1">
      <alignment horizontal="center" wrapText="1"/>
    </xf>
    <xf numFmtId="0" fontId="4" fillId="0" borderId="0" xfId="0" applyFont="1" applyAlignment="1">
      <alignment horizontal="left" vertical="center"/>
    </xf>
    <xf numFmtId="0" fontId="0" fillId="2" borderId="0" xfId="0" applyFill="1" applyAlignment="1" applyProtection="1">
      <alignment horizontal="left" vertical="center"/>
      <protection locked="0"/>
    </xf>
    <xf numFmtId="0" fontId="0" fillId="0" borderId="0" xfId="0" applyAlignment="1">
      <alignment horizontal="left" vertical="center"/>
    </xf>
    <xf numFmtId="0" fontId="5" fillId="0" borderId="11" xfId="0" applyFont="1" applyBorder="1" applyAlignment="1" applyProtection="1">
      <alignment horizontal="center" wrapText="1"/>
    </xf>
    <xf numFmtId="2" fontId="0" fillId="0" borderId="1" xfId="0" applyNumberFormat="1" applyBorder="1" applyAlignment="1" applyProtection="1">
      <alignment horizontal="center"/>
      <protection hidden="1"/>
    </xf>
    <xf numFmtId="0" fontId="0" fillId="0" borderId="11" xfId="0" applyBorder="1" applyAlignment="1" applyProtection="1"/>
    <xf numFmtId="2" fontId="0" fillId="0" borderId="13" xfId="0" applyNumberFormat="1" applyFill="1" applyBorder="1" applyAlignment="1" applyProtection="1">
      <alignment horizontal="center"/>
      <protection hidden="1"/>
    </xf>
    <xf numFmtId="2" fontId="0" fillId="0" borderId="2" xfId="0" applyNumberFormat="1" applyBorder="1" applyAlignment="1" applyProtection="1">
      <alignment horizontal="center"/>
      <protection hidden="1"/>
    </xf>
    <xf numFmtId="2" fontId="0" fillId="0" borderId="13" xfId="0" applyNumberFormat="1" applyBorder="1" applyAlignment="1" applyProtection="1">
      <alignment horizontal="center"/>
      <protection hidden="1"/>
    </xf>
    <xf numFmtId="0" fontId="4" fillId="2" borderId="0" xfId="0" applyFont="1" applyFill="1" applyAlignment="1">
      <alignment horizontal="center" vertical="center"/>
    </xf>
    <xf numFmtId="0" fontId="4" fillId="2" borderId="0" xfId="0" applyFont="1" applyFill="1" applyAlignment="1">
      <alignment horizontal="left" vertical="center"/>
    </xf>
    <xf numFmtId="1" fontId="0" fillId="4" borderId="13" xfId="0" applyNumberFormat="1" applyFill="1" applyBorder="1" applyAlignment="1" applyProtection="1">
      <alignment horizontal="center"/>
      <protection hidden="1"/>
    </xf>
    <xf numFmtId="1" fontId="0" fillId="4" borderId="0" xfId="0" applyNumberFormat="1" applyFill="1" applyAlignment="1">
      <alignment horizontal="left"/>
    </xf>
    <xf numFmtId="168" fontId="10" fillId="0" borderId="0" xfId="1" applyNumberFormat="1" applyFont="1"/>
    <xf numFmtId="0" fontId="4" fillId="0" borderId="0" xfId="0" applyFont="1" applyAlignment="1">
      <alignment horizontal="left" vertical="center"/>
    </xf>
    <xf numFmtId="0" fontId="8" fillId="0" borderId="7" xfId="0" applyFont="1" applyBorder="1" applyAlignment="1" applyProtection="1">
      <alignment horizontal="center" wrapText="1"/>
    </xf>
    <xf numFmtId="1" fontId="0" fillId="0" borderId="7" xfId="0" applyNumberFormat="1" applyBorder="1" applyAlignment="1" applyProtection="1">
      <alignment horizontal="center"/>
      <protection hidden="1"/>
    </xf>
    <xf numFmtId="0" fontId="0" fillId="0" borderId="18" xfId="0" applyBorder="1" applyAlignment="1" applyProtection="1"/>
    <xf numFmtId="0" fontId="8" fillId="0" borderId="17" xfId="0" applyFont="1" applyBorder="1" applyAlignment="1" applyProtection="1">
      <alignment horizontal="center" wrapText="1"/>
    </xf>
    <xf numFmtId="1" fontId="0" fillId="0" borderId="17" xfId="0" applyNumberFormat="1" applyBorder="1" applyAlignment="1" applyProtection="1">
      <alignment horizontal="center"/>
      <protection hidden="1"/>
    </xf>
    <xf numFmtId="1" fontId="0" fillId="4" borderId="21" xfId="0" applyNumberFormat="1" applyFill="1" applyBorder="1" applyAlignment="1" applyProtection="1">
      <alignment horizontal="center"/>
      <protection hidden="1"/>
    </xf>
    <xf numFmtId="0" fontId="4"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4" fillId="0" borderId="0" xfId="0" applyFont="1" applyAlignment="1">
      <alignment horizontal="left" vertical="center"/>
    </xf>
    <xf numFmtId="0" fontId="0" fillId="0" borderId="0" xfId="0" applyAlignment="1">
      <alignment vertical="center"/>
    </xf>
    <xf numFmtId="0" fontId="0" fillId="0" borderId="22" xfId="0" applyFill="1" applyBorder="1" applyAlignment="1">
      <alignment horizontal="center" vertical="center"/>
    </xf>
    <xf numFmtId="0" fontId="0" fillId="2" borderId="0" xfId="0" applyFill="1" applyAlignment="1" applyProtection="1">
      <alignment horizontal="left" vertical="center"/>
      <protection locked="0"/>
    </xf>
    <xf numFmtId="0" fontId="4" fillId="0" borderId="0" xfId="0" applyNumberFormat="1" applyFont="1" applyFill="1" applyAlignment="1">
      <alignment horizontal="left" vertical="center"/>
    </xf>
    <xf numFmtId="0" fontId="0" fillId="0" borderId="0" xfId="0" applyNumberForma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11" fillId="0" borderId="0" xfId="0" applyNumberFormat="1" applyFont="1" applyFill="1" applyAlignment="1">
      <alignment horizontal="left" vertical="center"/>
    </xf>
    <xf numFmtId="0" fontId="10" fillId="0" borderId="0" xfId="0" applyNumberFormat="1" applyFont="1" applyFill="1" applyAlignment="1">
      <alignment horizontal="left" vertical="center"/>
    </xf>
    <xf numFmtId="0" fontId="4" fillId="0" borderId="0" xfId="0" applyFont="1" applyAlignment="1">
      <alignment horizontal="left" vertical="center"/>
    </xf>
    <xf numFmtId="0" fontId="14" fillId="2" borderId="0" xfId="0" applyFont="1" applyFill="1" applyAlignment="1" applyProtection="1">
      <alignment horizontal="center" vertical="center"/>
      <protection locked="0"/>
    </xf>
    <xf numFmtId="0" fontId="4" fillId="5" borderId="0" xfId="0" applyFont="1" applyFill="1" applyAlignment="1">
      <alignment horizontal="left" vertical="center"/>
    </xf>
    <xf numFmtId="167" fontId="4" fillId="6" borderId="0" xfId="1" applyNumberFormat="1" applyFont="1" applyFill="1" applyAlignment="1" applyProtection="1">
      <alignment horizontal="right" vertical="center"/>
    </xf>
    <xf numFmtId="167" fontId="0" fillId="3" borderId="7" xfId="1" applyNumberFormat="1" applyFont="1" applyFill="1" applyBorder="1" applyAlignment="1" applyProtection="1">
      <alignment horizontal="left"/>
      <protection hidden="1"/>
    </xf>
    <xf numFmtId="167" fontId="0" fillId="6" borderId="7" xfId="1" applyNumberFormat="1" applyFont="1" applyFill="1" applyBorder="1" applyAlignment="1">
      <alignment horizontal="left"/>
    </xf>
    <xf numFmtId="0" fontId="11" fillId="6" borderId="0" xfId="0" applyNumberFormat="1" applyFont="1" applyFill="1" applyAlignment="1">
      <alignment horizontal="left" vertical="center"/>
    </xf>
    <xf numFmtId="0" fontId="10" fillId="6" borderId="0" xfId="0" applyNumberFormat="1" applyFont="1" applyFill="1" applyAlignment="1">
      <alignment horizontal="left" vertical="center"/>
    </xf>
    <xf numFmtId="0" fontId="0" fillId="0" borderId="0" xfId="0" applyFill="1"/>
    <xf numFmtId="0" fontId="11" fillId="6" borderId="0" xfId="0" applyFont="1" applyFill="1" applyAlignment="1">
      <alignment horizontal="left" vertical="center"/>
    </xf>
    <xf numFmtId="0" fontId="10" fillId="6" borderId="0" xfId="0" applyFont="1" applyFill="1" applyAlignment="1">
      <alignment horizontal="left" vertical="center"/>
    </xf>
    <xf numFmtId="0" fontId="8" fillId="0" borderId="5" xfId="0" applyFont="1" applyBorder="1" applyAlignment="1" applyProtection="1">
      <alignment horizontal="center" wrapText="1"/>
    </xf>
    <xf numFmtId="0" fontId="0" fillId="0" borderId="24" xfId="0" applyBorder="1" applyAlignment="1" applyProtection="1"/>
    <xf numFmtId="0" fontId="8" fillId="0" borderId="23" xfId="0" applyFont="1" applyBorder="1" applyAlignment="1" applyProtection="1">
      <alignment horizontal="center" wrapText="1"/>
    </xf>
    <xf numFmtId="1" fontId="0" fillId="0" borderId="23" xfId="0" applyNumberFormat="1" applyBorder="1" applyAlignment="1" applyProtection="1">
      <alignment horizontal="center"/>
      <protection hidden="1"/>
    </xf>
    <xf numFmtId="0" fontId="4" fillId="0" borderId="0" xfId="0" applyFont="1" applyAlignment="1">
      <alignment horizontal="left" vertical="center"/>
    </xf>
    <xf numFmtId="1" fontId="0" fillId="4" borderId="15" xfId="0" applyNumberFormat="1" applyFill="1" applyBorder="1" applyAlignment="1" applyProtection="1">
      <alignment horizontal="center"/>
      <protection hidden="1"/>
    </xf>
    <xf numFmtId="0" fontId="4"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4"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4" fillId="2" borderId="0" xfId="0" quotePrefix="1" applyFont="1" applyFill="1" applyAlignment="1" applyProtection="1">
      <alignment horizontal="left" vertical="center"/>
      <protection locked="0"/>
    </xf>
    <xf numFmtId="0" fontId="5" fillId="0" borderId="1" xfId="0" applyFont="1" applyBorder="1" applyAlignment="1" applyProtection="1">
      <alignment horizontal="center" wrapText="1"/>
    </xf>
    <xf numFmtId="0" fontId="0" fillId="0" borderId="1" xfId="0" applyBorder="1" applyAlignment="1" applyProtection="1"/>
    <xf numFmtId="0" fontId="4" fillId="5" borderId="0" xfId="0" applyFont="1" applyFill="1" applyAlignment="1">
      <alignment horizontal="left" vertical="center"/>
    </xf>
    <xf numFmtId="0" fontId="4" fillId="6" borderId="0" xfId="0" applyFont="1" applyFill="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0" xfId="0" applyFill="1" applyAlignment="1">
      <alignment horizontal="left" vertical="center" wrapText="1"/>
    </xf>
    <xf numFmtId="164" fontId="2" fillId="0" borderId="7" xfId="0" applyNumberFormat="1"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7" xfId="0"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16" xfId="0" applyBorder="1" applyAlignment="1" applyProtection="1">
      <alignment horizontal="center" vertical="center"/>
    </xf>
    <xf numFmtId="2" fontId="5" fillId="0" borderId="10" xfId="0" applyNumberFormat="1" applyFont="1" applyBorder="1" applyAlignment="1" applyProtection="1">
      <alignment horizontal="center" vertical="center" wrapText="1"/>
    </xf>
    <xf numFmtId="2" fontId="5" fillId="0" borderId="11" xfId="0" applyNumberFormat="1"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9" xfId="0" applyBorder="1" applyAlignment="1" applyProtection="1">
      <alignment horizontal="center" vertical="center"/>
    </xf>
    <xf numFmtId="0" fontId="0" fillId="0" borderId="5" xfId="0" applyBorder="1" applyAlignment="1" applyProtection="1">
      <alignment horizontal="right"/>
    </xf>
    <xf numFmtId="0" fontId="0" fillId="0" borderId="6" xfId="0" applyBorder="1" applyAlignment="1" applyProtection="1"/>
    <xf numFmtId="166" fontId="4" fillId="2" borderId="0" xfId="0" applyNumberFormat="1" applyFont="1" applyFill="1" applyAlignment="1" applyProtection="1">
      <alignment horizontal="left" vertical="center"/>
      <protection locked="0"/>
    </xf>
    <xf numFmtId="166" fontId="0" fillId="2" borderId="0" xfId="0" applyNumberFormat="1" applyFill="1" applyAlignment="1" applyProtection="1">
      <alignment horizontal="left" vertical="center"/>
      <protection locked="0"/>
    </xf>
    <xf numFmtId="0" fontId="4" fillId="0" borderId="0" xfId="0" applyFont="1" applyAlignment="1">
      <alignment horizontal="left" vertical="center"/>
    </xf>
    <xf numFmtId="0" fontId="0" fillId="0" borderId="0" xfId="0" applyAlignment="1">
      <alignment vertical="center"/>
    </xf>
    <xf numFmtId="0" fontId="0" fillId="0" borderId="3" xfId="0" applyBorder="1" applyAlignment="1" applyProtection="1">
      <alignment horizontal="right"/>
    </xf>
    <xf numFmtId="0" fontId="0" fillId="0" borderId="0" xfId="0" applyAlignment="1" applyProtection="1"/>
    <xf numFmtId="0" fontId="4" fillId="0" borderId="0" xfId="0" applyFont="1" applyAlignment="1">
      <alignment horizontal="left" vertical="top"/>
    </xf>
    <xf numFmtId="0" fontId="3" fillId="0" borderId="16" xfId="0" applyFont="1" applyBorder="1" applyAlignment="1" applyProtection="1">
      <alignment vertical="center"/>
    </xf>
    <xf numFmtId="0" fontId="3" fillId="0" borderId="4" xfId="0" applyFont="1" applyBorder="1" applyAlignment="1" applyProtection="1">
      <alignment vertical="center"/>
    </xf>
    <xf numFmtId="0" fontId="3" fillId="0" borderId="8" xfId="0" applyFont="1" applyBorder="1" applyAlignment="1" applyProtection="1">
      <alignment vertical="center"/>
    </xf>
    <xf numFmtId="0" fontId="3" fillId="0" borderId="14" xfId="0" applyFont="1" applyBorder="1" applyAlignment="1" applyProtection="1">
      <alignment vertical="center"/>
    </xf>
    <xf numFmtId="0" fontId="0" fillId="0" borderId="16" xfId="0" applyBorder="1" applyAlignment="1" applyProtection="1"/>
    <xf numFmtId="0" fontId="0" fillId="0" borderId="10" xfId="0" applyBorder="1" applyAlignment="1" applyProtection="1">
      <alignment horizontal="right" vertical="center"/>
    </xf>
    <xf numFmtId="0" fontId="0" fillId="0" borderId="11" xfId="0" applyBorder="1" applyAlignment="1" applyProtection="1">
      <alignment horizontal="right" vertical="center"/>
    </xf>
    <xf numFmtId="0" fontId="0" fillId="0" borderId="4" xfId="0" applyBorder="1" applyAlignment="1" applyProtection="1">
      <alignment horizontal="right" vertical="center"/>
    </xf>
    <xf numFmtId="0" fontId="0" fillId="0" borderId="8" xfId="0" applyBorder="1" applyAlignment="1" applyProtection="1">
      <alignment horizontal="right" vertical="center"/>
    </xf>
    <xf numFmtId="0" fontId="2" fillId="0" borderId="1" xfId="0" applyFont="1" applyBorder="1" applyAlignment="1" applyProtection="1">
      <alignment horizontal="center"/>
    </xf>
    <xf numFmtId="2" fontId="5" fillId="0" borderId="10"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11" fillId="0" borderId="0" xfId="0" applyFont="1" applyAlignment="1">
      <alignment horizontal="left" vertical="top" wrapText="1"/>
    </xf>
    <xf numFmtId="0" fontId="10" fillId="0" borderId="0" xfId="0" applyFont="1" applyAlignment="1">
      <alignment horizontal="left" vertical="top" wrapText="1"/>
    </xf>
    <xf numFmtId="0" fontId="0" fillId="4" borderId="11" xfId="0" applyFill="1" applyBorder="1" applyAlignment="1" applyProtection="1">
      <alignment horizontal="center" vertical="top" wrapText="1"/>
    </xf>
    <xf numFmtId="0" fontId="0" fillId="4" borderId="11" xfId="0" applyFill="1" applyBorder="1" applyAlignment="1" applyProtection="1">
      <alignment horizontal="center"/>
    </xf>
    <xf numFmtId="165" fontId="2" fillId="0" borderId="1" xfId="0" applyNumberFormat="1" applyFont="1" applyBorder="1" applyAlignment="1" applyProtection="1">
      <alignment horizontal="right" vertical="center" wrapText="1"/>
    </xf>
    <xf numFmtId="0" fontId="0" fillId="0" borderId="1" xfId="0" applyBorder="1" applyAlignment="1" applyProtection="1">
      <alignment wrapText="1"/>
    </xf>
    <xf numFmtId="0" fontId="0" fillId="0" borderId="0" xfId="0" applyAlignment="1">
      <alignment horizontal="left" vertical="center"/>
    </xf>
    <xf numFmtId="0" fontId="2" fillId="0" borderId="5" xfId="0" applyFont="1"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7" xfId="0" applyBorder="1" applyAlignment="1" applyProtection="1"/>
    <xf numFmtId="0" fontId="0" fillId="0" borderId="4" xfId="0" applyBorder="1" applyAlignment="1" applyProtection="1">
      <alignment horizontal="right"/>
    </xf>
    <xf numFmtId="0" fontId="0" fillId="0" borderId="8" xfId="0" applyBorder="1" applyAlignment="1" applyProtection="1"/>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5" xfId="0" applyBorder="1" applyAlignment="1" applyProtection="1">
      <alignment horizontal="center" vertical="center" wrapText="1"/>
    </xf>
    <xf numFmtId="2" fontId="5" fillId="0" borderId="24" xfId="0" applyNumberFormat="1" applyFont="1" applyBorder="1" applyAlignment="1">
      <alignment horizontal="center" vertical="center" wrapText="1"/>
    </xf>
    <xf numFmtId="0" fontId="0" fillId="0" borderId="25" xfId="0" applyBorder="1" applyAlignment="1">
      <alignment horizontal="center" vertical="center" wrapText="1"/>
    </xf>
    <xf numFmtId="0" fontId="5"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25" xfId="0" applyFont="1" applyBorder="1" applyAlignment="1" applyProtection="1">
      <alignment horizontal="center" vertical="center"/>
    </xf>
    <xf numFmtId="164" fontId="2" fillId="0" borderId="23" xfId="0" applyNumberFormat="1" applyFont="1" applyBorder="1" applyAlignment="1" applyProtection="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center" vertical="center" wrapText="1"/>
    </xf>
    <xf numFmtId="1" fontId="0" fillId="0" borderId="2" xfId="0" applyNumberFormat="1" applyBorder="1" applyAlignment="1">
      <alignment horizontal="center"/>
    </xf>
    <xf numFmtId="0" fontId="0" fillId="0" borderId="2"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1" fontId="0" fillId="0" borderId="13" xfId="0" applyNumberFormat="1" applyBorder="1" applyAlignment="1">
      <alignment horizontal="center"/>
    </xf>
    <xf numFmtId="0" fontId="0" fillId="0" borderId="13" xfId="0" applyBorder="1" applyAlignment="1">
      <alignment horizontal="center"/>
    </xf>
    <xf numFmtId="0" fontId="4" fillId="0" borderId="0" xfId="0" applyNumberFormat="1" applyFont="1" applyFill="1" applyAlignment="1">
      <alignment horizontal="left" vertical="center"/>
    </xf>
    <xf numFmtId="0" fontId="0" fillId="0" borderId="0" xfId="0" applyNumberFormat="1" applyFill="1" applyAlignment="1">
      <alignment horizontal="left" vertical="center"/>
    </xf>
    <xf numFmtId="0" fontId="4"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Alignment="1">
      <alignment horizontal="center"/>
    </xf>
    <xf numFmtId="0" fontId="11" fillId="0" borderId="0" xfId="0" applyFont="1" applyFill="1" applyAlignment="1">
      <alignment horizontal="left" vertical="center"/>
    </xf>
    <xf numFmtId="0" fontId="10" fillId="0" borderId="0" xfId="0" applyFont="1" applyFill="1" applyAlignment="1">
      <alignment horizontal="left" vertical="center"/>
    </xf>
    <xf numFmtId="0" fontId="0" fillId="0" borderId="5" xfId="0" applyFont="1" applyBorder="1" applyAlignment="1">
      <alignment horizontal="right"/>
    </xf>
    <xf numFmtId="0" fontId="0" fillId="0" borderId="6" xfId="0" applyFont="1" applyBorder="1" applyAlignment="1"/>
    <xf numFmtId="0" fontId="0" fillId="0" borderId="3" xfId="0" applyFont="1" applyBorder="1" applyAlignment="1">
      <alignment horizontal="right"/>
    </xf>
    <xf numFmtId="0" fontId="0" fillId="0" borderId="0" xfId="0" applyFont="1" applyBorder="1" applyAlignment="1"/>
    <xf numFmtId="0" fontId="0" fillId="0" borderId="3" xfId="0" applyFont="1" applyBorder="1" applyAlignment="1">
      <alignment horizontal="right" vertical="center"/>
    </xf>
    <xf numFmtId="0" fontId="0" fillId="0" borderId="0" xfId="0" applyFont="1" applyBorder="1" applyAlignment="1">
      <alignment horizontal="right" vertical="center"/>
    </xf>
    <xf numFmtId="0" fontId="0" fillId="0" borderId="16" xfId="0" applyFont="1" applyBorder="1" applyAlignment="1">
      <alignment horizontal="right" vertical="center"/>
    </xf>
    <xf numFmtId="0" fontId="0" fillId="0" borderId="4" xfId="0" applyFont="1" applyBorder="1" applyAlignment="1">
      <alignment horizontal="right" vertical="center"/>
    </xf>
    <xf numFmtId="0" fontId="0" fillId="0" borderId="8" xfId="0" applyFont="1" applyBorder="1" applyAlignment="1">
      <alignment horizontal="right" vertical="center"/>
    </xf>
    <xf numFmtId="0" fontId="0" fillId="0" borderId="14" xfId="0" applyFont="1" applyBorder="1" applyAlignment="1">
      <alignment horizontal="right" vertical="center"/>
    </xf>
    <xf numFmtId="0" fontId="11" fillId="0" borderId="0" xfId="0" applyNumberFormat="1" applyFont="1" applyFill="1" applyAlignment="1">
      <alignment horizontal="left" vertical="center"/>
    </xf>
    <xf numFmtId="0" fontId="10" fillId="0" borderId="0" xfId="0" applyNumberFormat="1" applyFont="1" applyFill="1" applyAlignment="1">
      <alignment horizontal="left" vertical="center"/>
    </xf>
    <xf numFmtId="0" fontId="0" fillId="0" borderId="10" xfId="0" applyFont="1" applyBorder="1" applyAlignment="1">
      <alignment horizontal="right"/>
    </xf>
    <xf numFmtId="0" fontId="0" fillId="0" borderId="11" xfId="0" applyFont="1" applyBorder="1" applyAlignment="1"/>
    <xf numFmtId="0" fontId="2"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7" xfId="0" applyFont="1" applyBorder="1" applyAlignment="1"/>
    <xf numFmtId="0" fontId="11" fillId="0" borderId="0" xfId="0" applyFont="1" applyAlignment="1">
      <alignment horizontal="left" vertical="center"/>
    </xf>
    <xf numFmtId="0" fontId="10" fillId="0" borderId="0" xfId="0" applyFont="1" applyAlignment="1">
      <alignment vertical="center"/>
    </xf>
    <xf numFmtId="166" fontId="11" fillId="0" borderId="0" xfId="0" applyNumberFormat="1" applyFont="1" applyFill="1"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0" xfId="0" applyAlignment="1"/>
  </cellXfs>
  <cellStyles count="2">
    <cellStyle name="Comma" xfId="1" builtinId="3"/>
    <cellStyle name="Normal" xfId="0" builtinId="0"/>
  </cellStyles>
  <dxfs count="0"/>
  <tableStyles count="0" defaultTableStyle="TableStyleMedium9" defaultPivotStyle="PivotStyleLight16"/>
  <colors>
    <mruColors>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511969</xdr:colOff>
      <xdr:row>37</xdr:row>
      <xdr:rowOff>-1</xdr:rowOff>
    </xdr:from>
    <xdr:to>
      <xdr:col>3</xdr:col>
      <xdr:colOff>130971</xdr:colOff>
      <xdr:row>39</xdr:row>
      <xdr:rowOff>71437</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rot="5400000" flipH="1" flipV="1">
          <a:off x="1553767" y="6816327"/>
          <a:ext cx="452438" cy="2024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133"/>
  <sheetViews>
    <sheetView tabSelected="1" zoomScale="80" zoomScaleNormal="80" zoomScalePageLayoutView="80" workbookViewId="0">
      <selection activeCell="D4" sqref="D4:H4"/>
    </sheetView>
  </sheetViews>
  <sheetFormatPr defaultColWidth="8.86328125" defaultRowHeight="14.25" x14ac:dyDescent="0.45"/>
  <cols>
    <col min="1" max="8" width="8.73046875" customWidth="1"/>
    <col min="9" max="9" width="10.1328125" customWidth="1"/>
    <col min="10" max="19" width="8.73046875" customWidth="1"/>
    <col min="20" max="20" width="10.265625" customWidth="1"/>
    <col min="21" max="84" width="8.73046875" customWidth="1"/>
  </cols>
  <sheetData>
    <row r="1" spans="1:84" ht="30" customHeight="1" x14ac:dyDescent="0.45">
      <c r="A1" s="144" t="s">
        <v>87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row>
    <row r="2" spans="1:84" ht="92.25" customHeight="1" x14ac:dyDescent="0.45">
      <c r="A2" s="161" t="s">
        <v>58</v>
      </c>
      <c r="B2" s="162"/>
      <c r="C2" s="162"/>
      <c r="D2" s="162"/>
      <c r="E2" s="162"/>
      <c r="F2" s="162"/>
      <c r="G2" s="162"/>
      <c r="H2" s="162"/>
      <c r="I2" s="162"/>
      <c r="J2" s="162"/>
      <c r="K2" s="162"/>
      <c r="L2" s="162"/>
      <c r="M2" s="162"/>
      <c r="N2" s="162"/>
      <c r="O2" s="162"/>
      <c r="P2" s="162"/>
      <c r="Q2" s="162"/>
      <c r="R2" s="162"/>
      <c r="S2" s="162"/>
      <c r="T2" s="162"/>
      <c r="U2" s="162"/>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row>
    <row r="3" spans="1:84" ht="30" customHeight="1" x14ac:dyDescent="0.45">
      <c r="A3" s="140" t="s">
        <v>37</v>
      </c>
      <c r="B3" s="141"/>
      <c r="C3" s="141"/>
      <c r="D3" s="138">
        <v>44197</v>
      </c>
      <c r="E3" s="139"/>
      <c r="F3" s="139"/>
      <c r="G3" s="139"/>
      <c r="H3" s="139"/>
      <c r="I3" s="7"/>
      <c r="J3" s="61" t="s">
        <v>56</v>
      </c>
      <c r="K3" s="60"/>
      <c r="L3" s="51"/>
      <c r="M3" s="7"/>
      <c r="N3" s="8"/>
      <c r="O3" s="7"/>
      <c r="P3" s="7"/>
      <c r="Q3" s="8"/>
      <c r="R3" s="7"/>
      <c r="S3" s="7"/>
      <c r="T3" s="8"/>
      <c r="U3" s="7"/>
      <c r="V3" s="7"/>
      <c r="W3" s="8"/>
      <c r="X3" s="7"/>
      <c r="Y3" s="7"/>
      <c r="Z3" s="8"/>
      <c r="AA3" s="7"/>
      <c r="AB3" s="7"/>
      <c r="AC3" s="8"/>
      <c r="AD3" s="7"/>
      <c r="AE3" s="8"/>
      <c r="AF3" s="8"/>
      <c r="AG3" s="8"/>
      <c r="AH3" s="8"/>
      <c r="AI3" s="8"/>
      <c r="AJ3" s="8"/>
      <c r="AK3" s="8"/>
      <c r="AL3" s="8"/>
      <c r="AM3" s="8"/>
      <c r="AN3" s="8"/>
      <c r="AO3" s="8"/>
      <c r="AP3" s="8"/>
      <c r="AQ3" s="8"/>
      <c r="AR3" s="8"/>
      <c r="AS3" s="8"/>
      <c r="AT3" s="8"/>
      <c r="AU3" s="8"/>
      <c r="AV3" s="8"/>
      <c r="AW3" s="8"/>
      <c r="AX3" s="8"/>
      <c r="AY3" s="8"/>
      <c r="AZ3" s="7"/>
      <c r="BA3" s="8"/>
      <c r="BB3" s="7"/>
      <c r="BC3" s="7"/>
      <c r="BD3" s="8"/>
      <c r="BE3" s="7"/>
      <c r="BF3" s="7"/>
      <c r="BG3" s="8"/>
      <c r="BH3" s="7"/>
      <c r="BI3" s="8"/>
      <c r="BJ3" s="8"/>
      <c r="BK3" s="8"/>
      <c r="BL3" s="8"/>
      <c r="BM3" s="8"/>
      <c r="BN3" s="8"/>
      <c r="BO3" s="8"/>
      <c r="BP3" s="8"/>
      <c r="BQ3" s="8"/>
      <c r="BR3" s="8"/>
      <c r="BS3" s="8"/>
      <c r="BT3" s="8"/>
      <c r="BU3" s="8"/>
      <c r="BV3" s="8"/>
      <c r="BW3" s="8"/>
      <c r="BX3" s="8"/>
      <c r="BY3" s="8"/>
      <c r="BZ3" s="8"/>
      <c r="CA3" s="8"/>
      <c r="CB3" s="8"/>
      <c r="CC3" s="8"/>
      <c r="CD3" s="8"/>
      <c r="CE3" s="8"/>
      <c r="CF3" s="8"/>
    </row>
    <row r="4" spans="1:84" ht="30" customHeight="1" x14ac:dyDescent="0.45">
      <c r="A4" s="140" t="s">
        <v>30</v>
      </c>
      <c r="B4" s="141"/>
      <c r="C4" s="141"/>
      <c r="D4" s="101"/>
      <c r="E4" s="102"/>
      <c r="F4" s="102"/>
      <c r="G4" s="102"/>
      <c r="H4" s="102"/>
      <c r="I4" s="9"/>
      <c r="J4" s="140" t="s">
        <v>34</v>
      </c>
      <c r="K4" s="140"/>
      <c r="L4" s="167"/>
      <c r="M4" s="167"/>
      <c r="N4" s="53"/>
      <c r="O4" s="101"/>
      <c r="P4" s="102"/>
      <c r="Q4" s="102"/>
      <c r="R4" s="102"/>
      <c r="S4" s="102"/>
      <c r="T4" s="102"/>
      <c r="U4" s="102"/>
      <c r="V4" s="9"/>
      <c r="W4" s="51"/>
      <c r="X4" s="9"/>
      <c r="Y4" s="9"/>
      <c r="Z4" s="51"/>
      <c r="AA4" s="9"/>
      <c r="AB4" s="9"/>
      <c r="AC4" s="51"/>
      <c r="AD4" s="9"/>
      <c r="AE4" s="65"/>
      <c r="AF4" s="65"/>
      <c r="AG4" s="65"/>
      <c r="AH4" s="65"/>
      <c r="AI4" s="65"/>
      <c r="AJ4" s="65"/>
      <c r="AK4" s="65"/>
      <c r="AL4" s="65"/>
      <c r="AM4" s="65"/>
      <c r="AN4" s="65"/>
      <c r="AO4" s="65"/>
      <c r="AP4" s="65"/>
      <c r="AQ4" s="99"/>
      <c r="AR4" s="99"/>
      <c r="AS4" s="99"/>
      <c r="AT4" s="65"/>
      <c r="AU4" s="65"/>
      <c r="AV4" s="65"/>
      <c r="AW4" s="65"/>
      <c r="AX4" s="65"/>
      <c r="AY4" s="65"/>
      <c r="AZ4" s="9"/>
      <c r="BA4" s="51"/>
      <c r="BB4" s="9"/>
      <c r="BC4" s="9"/>
      <c r="BD4" s="51"/>
      <c r="BE4" s="9"/>
      <c r="BF4" s="9"/>
      <c r="BG4" s="51"/>
      <c r="BH4" s="9"/>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4" ht="30" customHeight="1" x14ac:dyDescent="0.45">
      <c r="A5" s="140" t="s">
        <v>31</v>
      </c>
      <c r="B5" s="141"/>
      <c r="C5" s="141"/>
      <c r="D5" s="101"/>
      <c r="E5" s="102"/>
      <c r="F5" s="102"/>
      <c r="G5" s="102"/>
      <c r="H5" s="102"/>
      <c r="I5" s="9"/>
      <c r="J5" s="101" t="s">
        <v>35</v>
      </c>
      <c r="K5" s="101"/>
      <c r="L5" s="102"/>
      <c r="M5" s="102"/>
      <c r="N5" s="52"/>
      <c r="O5" s="105" t="s">
        <v>38</v>
      </c>
      <c r="P5" s="102"/>
      <c r="Q5" s="102"/>
      <c r="R5" s="102"/>
      <c r="S5" s="102"/>
      <c r="T5" s="102"/>
      <c r="U5" s="102"/>
      <c r="V5" s="9"/>
      <c r="W5" s="51"/>
      <c r="X5" s="9"/>
      <c r="Y5" s="9"/>
      <c r="Z5" s="51"/>
      <c r="AA5" s="9"/>
      <c r="AB5" s="9"/>
      <c r="AC5" s="51"/>
      <c r="AD5" s="9"/>
      <c r="AE5" s="65"/>
      <c r="AF5" s="65"/>
      <c r="AG5" s="65"/>
      <c r="AH5" s="65"/>
      <c r="AI5" s="65"/>
      <c r="AJ5" s="65"/>
      <c r="AK5" s="65"/>
      <c r="AL5" s="65"/>
      <c r="AM5" s="65"/>
      <c r="AN5" s="65"/>
      <c r="AO5" s="65"/>
      <c r="AP5" s="65"/>
      <c r="AQ5" s="99"/>
      <c r="AR5" s="99"/>
      <c r="AS5" s="99"/>
      <c r="AT5" s="65"/>
      <c r="AU5" s="65"/>
      <c r="AV5" s="65"/>
      <c r="AW5" s="65"/>
      <c r="AX5" s="65"/>
      <c r="AY5" s="65"/>
      <c r="AZ5" s="9"/>
      <c r="BA5" s="51"/>
      <c r="BB5" s="9"/>
      <c r="BC5" s="9"/>
      <c r="BD5" s="51"/>
      <c r="BE5" s="9"/>
      <c r="BF5" s="9"/>
      <c r="BG5" s="51"/>
      <c r="BH5" s="9"/>
      <c r="BI5" s="84"/>
      <c r="BJ5" s="84"/>
      <c r="BK5" s="84"/>
      <c r="BL5" s="84"/>
      <c r="BM5" s="84"/>
      <c r="BN5" s="84"/>
      <c r="BO5" s="84"/>
      <c r="BP5" s="84"/>
      <c r="BQ5" s="84"/>
      <c r="BR5" s="84"/>
      <c r="BS5" s="84"/>
      <c r="BT5" s="84"/>
      <c r="BU5" s="84"/>
      <c r="BV5" s="84"/>
      <c r="BW5" s="84"/>
      <c r="BX5" s="84"/>
      <c r="BY5" s="84"/>
      <c r="BZ5" s="84"/>
      <c r="CA5" s="84"/>
      <c r="CB5" s="84"/>
      <c r="CC5" s="84"/>
      <c r="CD5" s="84"/>
      <c r="CE5" s="84"/>
      <c r="CF5" s="84"/>
    </row>
    <row r="6" spans="1:84" ht="30" customHeight="1" x14ac:dyDescent="0.45">
      <c r="A6" s="140" t="s">
        <v>33</v>
      </c>
      <c r="B6" s="141"/>
      <c r="C6" s="141"/>
      <c r="D6" s="101"/>
      <c r="E6" s="102"/>
      <c r="F6" s="102"/>
      <c r="G6" s="102"/>
      <c r="H6" s="102"/>
      <c r="I6" s="9"/>
      <c r="J6" s="101" t="s">
        <v>36</v>
      </c>
      <c r="K6" s="101"/>
      <c r="L6" s="101"/>
      <c r="M6" s="101"/>
      <c r="N6" s="77"/>
      <c r="O6" s="105" t="s">
        <v>38</v>
      </c>
      <c r="P6" s="105"/>
      <c r="Q6" s="105"/>
      <c r="R6" s="105"/>
      <c r="S6" s="105"/>
      <c r="T6" s="105"/>
      <c r="U6" s="105"/>
      <c r="V6" s="9"/>
      <c r="W6" s="51"/>
      <c r="X6" s="9"/>
      <c r="Y6" s="9"/>
      <c r="Z6" s="51"/>
      <c r="AA6" s="9"/>
      <c r="AB6" s="9"/>
      <c r="AC6" s="51"/>
      <c r="AD6" s="9"/>
      <c r="AE6" s="65"/>
      <c r="AF6" s="65"/>
      <c r="AG6" s="65"/>
      <c r="AH6" s="65"/>
      <c r="AI6" s="65"/>
      <c r="AJ6" s="65"/>
      <c r="AK6" s="65"/>
      <c r="AL6" s="65"/>
      <c r="AM6" s="65"/>
      <c r="AN6" s="65"/>
      <c r="AO6" s="65"/>
      <c r="AP6" s="65"/>
      <c r="AQ6" s="99"/>
      <c r="AR6" s="99"/>
      <c r="AS6" s="99"/>
      <c r="AT6" s="65"/>
      <c r="AU6" s="65"/>
      <c r="AV6" s="65"/>
      <c r="AW6" s="65"/>
      <c r="AX6" s="65"/>
      <c r="AY6" s="65"/>
      <c r="AZ6" s="9"/>
      <c r="BA6" s="51"/>
      <c r="BB6" s="9"/>
      <c r="BC6" s="9"/>
      <c r="BD6" s="51"/>
      <c r="BE6" s="9"/>
      <c r="BF6" s="9"/>
      <c r="BG6" s="51"/>
      <c r="BH6" s="9"/>
      <c r="BI6" s="84"/>
      <c r="BJ6" s="84"/>
      <c r="BK6" s="84"/>
      <c r="BL6" s="84"/>
      <c r="BM6" s="84"/>
      <c r="BN6" s="84"/>
      <c r="BO6" s="84"/>
      <c r="BP6" s="84"/>
      <c r="BQ6" s="84"/>
      <c r="BR6" s="84"/>
      <c r="BS6" s="84"/>
      <c r="BT6" s="84"/>
      <c r="BU6" s="84"/>
      <c r="BV6" s="84"/>
      <c r="BW6" s="84"/>
      <c r="BX6" s="84"/>
      <c r="BY6" s="84"/>
      <c r="BZ6" s="84"/>
      <c r="CA6" s="84"/>
      <c r="CB6" s="84"/>
      <c r="CC6" s="84"/>
      <c r="CD6" s="84"/>
      <c r="CE6" s="84"/>
      <c r="CF6" s="84"/>
    </row>
    <row r="7" spans="1:84" ht="30" customHeight="1" x14ac:dyDescent="0.45">
      <c r="A7" s="140" t="s">
        <v>32</v>
      </c>
      <c r="B7" s="141"/>
      <c r="C7" s="141"/>
      <c r="D7" s="101"/>
      <c r="E7" s="102"/>
      <c r="F7" s="102"/>
      <c r="G7" s="102"/>
      <c r="H7" s="102"/>
      <c r="I7" s="9"/>
      <c r="J7" s="103" t="s">
        <v>93</v>
      </c>
      <c r="K7" s="103"/>
      <c r="L7" s="104"/>
      <c r="M7" s="104"/>
      <c r="N7" s="103" t="s">
        <v>96</v>
      </c>
      <c r="O7" s="108"/>
      <c r="P7" s="85"/>
      <c r="Q7" s="86" t="s">
        <v>99</v>
      </c>
      <c r="R7" s="85">
        <v>3600</v>
      </c>
      <c r="S7" s="86" t="s">
        <v>94</v>
      </c>
      <c r="T7" s="87">
        <f>+P7*R7</f>
        <v>0</v>
      </c>
      <c r="U7" s="61" t="s">
        <v>95</v>
      </c>
      <c r="V7" s="9"/>
      <c r="W7" s="51"/>
      <c r="X7" s="9"/>
      <c r="Y7" s="9"/>
      <c r="Z7" s="51"/>
      <c r="AA7" s="9"/>
      <c r="AB7" s="9"/>
      <c r="AC7" s="51"/>
      <c r="AD7" s="9"/>
      <c r="AE7" s="65"/>
      <c r="AF7" s="65"/>
      <c r="AG7" s="65"/>
      <c r="AH7" s="65"/>
      <c r="AI7" s="65"/>
      <c r="AJ7" s="65"/>
      <c r="AK7" s="65"/>
      <c r="AL7" s="65"/>
      <c r="AM7" s="65"/>
      <c r="AN7" s="65"/>
      <c r="AO7" s="65"/>
      <c r="AP7" s="65"/>
      <c r="AQ7" s="99"/>
      <c r="AR7" s="99"/>
      <c r="AS7" s="99"/>
      <c r="AT7" s="65"/>
      <c r="AU7" s="65"/>
      <c r="AV7" s="65"/>
      <c r="AW7" s="65"/>
      <c r="AX7" s="65"/>
      <c r="AY7" s="65"/>
      <c r="AZ7" s="9"/>
      <c r="BA7" s="51"/>
      <c r="BB7" s="9"/>
      <c r="BC7" s="9"/>
      <c r="BD7" s="51"/>
      <c r="BE7" s="9"/>
      <c r="BF7" s="9"/>
      <c r="BG7" s="51"/>
      <c r="BH7" s="9"/>
      <c r="BI7" s="84"/>
      <c r="BJ7" s="84"/>
      <c r="BK7" s="84"/>
      <c r="BL7" s="84"/>
      <c r="BM7" s="84"/>
      <c r="BN7" s="84"/>
      <c r="BO7" s="84"/>
      <c r="BP7" s="84"/>
      <c r="BQ7" s="84"/>
      <c r="BR7" s="84"/>
      <c r="BS7" s="84"/>
      <c r="BT7" s="84"/>
      <c r="BU7" s="84"/>
      <c r="BV7" s="84"/>
      <c r="BW7" s="84"/>
      <c r="BX7" s="84"/>
      <c r="BY7" s="84"/>
      <c r="BZ7" s="84"/>
      <c r="CA7" s="84"/>
      <c r="CB7" s="84"/>
      <c r="CC7" s="84"/>
      <c r="CD7" s="84"/>
      <c r="CE7" s="84"/>
      <c r="CF7" s="84"/>
    </row>
    <row r="8" spans="1:84" ht="33" customHeight="1" x14ac:dyDescent="0.45">
      <c r="A8" s="74"/>
      <c r="B8" s="75"/>
      <c r="C8" s="75"/>
      <c r="D8" s="72"/>
      <c r="E8" s="73"/>
      <c r="F8" s="73"/>
      <c r="G8" s="73"/>
      <c r="H8" s="73"/>
      <c r="I8" s="74"/>
      <c r="J8" s="109" t="s">
        <v>97</v>
      </c>
      <c r="K8" s="109"/>
      <c r="L8" s="110"/>
      <c r="M8" s="110"/>
      <c r="N8" s="111"/>
      <c r="O8" s="111"/>
      <c r="P8" s="111"/>
      <c r="Q8" s="111"/>
      <c r="R8" s="111"/>
      <c r="S8" s="111"/>
      <c r="T8" s="111"/>
      <c r="U8" s="111"/>
      <c r="V8" s="74"/>
      <c r="W8" s="74"/>
      <c r="X8" s="74"/>
      <c r="Y8" s="74"/>
      <c r="Z8" s="74"/>
      <c r="AA8" s="74"/>
      <c r="AB8" s="74"/>
      <c r="AC8" s="74"/>
      <c r="AD8" s="74"/>
      <c r="AE8" s="74"/>
      <c r="AF8" s="74"/>
      <c r="AG8" s="74"/>
      <c r="AH8" s="74"/>
      <c r="AI8" s="74"/>
      <c r="AJ8" s="74"/>
      <c r="AK8" s="74"/>
      <c r="AL8" s="74"/>
      <c r="AM8" s="74"/>
      <c r="AN8" s="74"/>
      <c r="AO8" s="74"/>
      <c r="AP8" s="74"/>
      <c r="AQ8" s="99"/>
      <c r="AR8" s="99"/>
      <c r="AS8" s="99"/>
      <c r="AT8" s="74"/>
      <c r="AU8" s="74"/>
      <c r="AV8" s="74"/>
      <c r="AW8" s="74"/>
      <c r="AX8" s="74"/>
      <c r="AY8" s="74"/>
      <c r="AZ8" s="74"/>
      <c r="BA8" s="74"/>
      <c r="BB8" s="74"/>
      <c r="BC8" s="74"/>
      <c r="BD8" s="74"/>
      <c r="BE8" s="74"/>
      <c r="BF8" s="74"/>
      <c r="BG8" s="74"/>
      <c r="BH8" s="74"/>
      <c r="BI8" s="84"/>
      <c r="BJ8" s="84"/>
      <c r="BK8" s="84"/>
      <c r="BL8" s="84"/>
      <c r="BM8" s="84"/>
      <c r="BN8" s="84"/>
      <c r="BO8" s="84"/>
      <c r="BP8" s="84"/>
      <c r="BQ8" s="84"/>
      <c r="BR8" s="84"/>
      <c r="BS8" s="84"/>
      <c r="BT8" s="84"/>
      <c r="BU8" s="84"/>
      <c r="BV8" s="84"/>
      <c r="BW8" s="84"/>
      <c r="BX8" s="84"/>
      <c r="BY8" s="84"/>
      <c r="BZ8" s="84"/>
      <c r="CA8" s="84"/>
      <c r="CB8" s="84"/>
      <c r="CC8" s="84"/>
      <c r="CD8" s="84"/>
      <c r="CE8" s="84"/>
      <c r="CF8" s="84"/>
    </row>
    <row r="10" spans="1:84" ht="15" customHeight="1" x14ac:dyDescent="0.45">
      <c r="A10" s="168" t="s">
        <v>5</v>
      </c>
      <c r="B10" s="169"/>
      <c r="C10" s="169"/>
      <c r="D10" s="170"/>
      <c r="E10" s="168" t="s">
        <v>8</v>
      </c>
      <c r="F10" s="137"/>
      <c r="G10" s="137"/>
      <c r="H10" s="137"/>
      <c r="I10" s="171"/>
      <c r="J10" s="154" t="s">
        <v>17</v>
      </c>
      <c r="K10" s="154"/>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row>
    <row r="11" spans="1:84" ht="15" customHeight="1" x14ac:dyDescent="0.45">
      <c r="A11" s="136" t="s">
        <v>29</v>
      </c>
      <c r="B11" s="137"/>
      <c r="C11" s="137"/>
      <c r="D11" s="6">
        <v>120</v>
      </c>
      <c r="E11" s="136" t="s">
        <v>6</v>
      </c>
      <c r="F11" s="137"/>
      <c r="G11" s="137"/>
      <c r="H11" s="137"/>
      <c r="I11" s="88">
        <f>+(((D$14*D$15)+4*((($D$15+$D$17)/2)*(($D$14+$D$16)/2))+(D$16*D$17))/6)*D$13</f>
        <v>0</v>
      </c>
      <c r="J11" s="106" t="s">
        <v>28</v>
      </c>
      <c r="K11" s="106"/>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row>
    <row r="12" spans="1:84" ht="15" customHeight="1" x14ac:dyDescent="0.45">
      <c r="A12" s="136" t="s">
        <v>27</v>
      </c>
      <c r="B12" s="137"/>
      <c r="C12" s="137"/>
      <c r="D12" s="6">
        <v>48</v>
      </c>
      <c r="E12" s="136"/>
      <c r="F12" s="137"/>
      <c r="G12" s="137"/>
      <c r="H12" s="137"/>
      <c r="I12" s="29"/>
      <c r="J12" s="45"/>
      <c r="K12" s="54"/>
      <c r="L12" s="46"/>
      <c r="M12" s="47"/>
      <c r="N12" s="56"/>
      <c r="O12" s="46"/>
      <c r="P12" s="47"/>
      <c r="Q12" s="56"/>
      <c r="R12" s="46"/>
      <c r="S12" s="47"/>
      <c r="T12" s="56"/>
      <c r="U12" s="46"/>
      <c r="V12" s="47"/>
      <c r="W12" s="56"/>
      <c r="X12" s="68"/>
      <c r="Y12" s="56"/>
      <c r="Z12" s="56"/>
      <c r="AA12" s="46"/>
      <c r="AB12" s="47"/>
      <c r="AC12" s="56"/>
      <c r="AD12" s="46"/>
      <c r="AE12" s="56"/>
      <c r="AF12" s="56"/>
      <c r="AG12" s="46"/>
      <c r="AH12" s="47"/>
      <c r="AI12" s="56"/>
      <c r="AJ12" s="68"/>
      <c r="AK12" s="47"/>
      <c r="AL12" s="56"/>
      <c r="AM12" s="46"/>
      <c r="AN12" s="47"/>
      <c r="AO12" s="56"/>
      <c r="AP12" s="46"/>
      <c r="AQ12" s="56"/>
      <c r="AR12" s="56"/>
      <c r="AS12" s="46"/>
      <c r="AT12" s="56"/>
      <c r="AU12" s="56"/>
      <c r="AV12" s="46"/>
      <c r="AW12" s="47"/>
      <c r="AX12" s="56"/>
      <c r="AY12" s="68"/>
      <c r="AZ12" s="47"/>
      <c r="BA12" s="56"/>
      <c r="BB12" s="46"/>
      <c r="BC12" s="47"/>
      <c r="BD12" s="56"/>
      <c r="BE12" s="46"/>
      <c r="BF12" s="47"/>
      <c r="BG12" s="56"/>
      <c r="BH12" s="46"/>
      <c r="BI12" s="47"/>
      <c r="BJ12" s="56"/>
      <c r="BK12" s="46"/>
      <c r="BL12" s="47"/>
      <c r="BM12" s="56"/>
      <c r="BN12" s="56"/>
      <c r="BO12" s="96"/>
      <c r="BP12" s="56"/>
      <c r="BQ12" s="46"/>
      <c r="BR12" s="47"/>
      <c r="BS12" s="56"/>
      <c r="BT12" s="46"/>
      <c r="BU12" s="47"/>
      <c r="BV12" s="56"/>
      <c r="BW12" s="46"/>
      <c r="BX12" s="47"/>
      <c r="BY12" s="56"/>
      <c r="BZ12" s="46"/>
      <c r="CA12" s="47"/>
      <c r="CB12" s="56"/>
      <c r="CC12" s="56"/>
      <c r="CD12" s="96"/>
      <c r="CE12" s="56"/>
      <c r="CF12" s="46"/>
    </row>
    <row r="13" spans="1:84" ht="15" customHeight="1" x14ac:dyDescent="0.45">
      <c r="A13" s="136" t="s">
        <v>1</v>
      </c>
      <c r="B13" s="137"/>
      <c r="C13" s="137"/>
      <c r="D13" s="6"/>
      <c r="E13" s="136" t="s">
        <v>7</v>
      </c>
      <c r="F13" s="137"/>
      <c r="G13" s="137"/>
      <c r="H13" s="137"/>
      <c r="I13" s="30">
        <f>+I11*7.48</f>
        <v>0</v>
      </c>
      <c r="J13" s="127" t="s">
        <v>88</v>
      </c>
      <c r="K13" s="128"/>
      <c r="L13" s="133"/>
      <c r="M13" s="127" t="s">
        <v>62</v>
      </c>
      <c r="N13" s="128"/>
      <c r="O13" s="133"/>
      <c r="P13" s="127" t="s">
        <v>63</v>
      </c>
      <c r="Q13" s="128"/>
      <c r="R13" s="133"/>
      <c r="S13" s="127" t="s">
        <v>68</v>
      </c>
      <c r="T13" s="128"/>
      <c r="U13" s="133"/>
      <c r="V13" s="127" t="s">
        <v>86</v>
      </c>
      <c r="W13" s="128"/>
      <c r="X13" s="129"/>
      <c r="Y13" s="128" t="s">
        <v>70</v>
      </c>
      <c r="Z13" s="128"/>
      <c r="AA13" s="133"/>
      <c r="AB13" s="127" t="s">
        <v>77</v>
      </c>
      <c r="AC13" s="128"/>
      <c r="AD13" s="133"/>
      <c r="AE13" s="128" t="s">
        <v>72</v>
      </c>
      <c r="AF13" s="128"/>
      <c r="AG13" s="133"/>
      <c r="AH13" s="127" t="s">
        <v>85</v>
      </c>
      <c r="AI13" s="128"/>
      <c r="AJ13" s="129"/>
      <c r="AK13" s="127" t="s">
        <v>76</v>
      </c>
      <c r="AL13" s="128"/>
      <c r="AM13" s="133"/>
      <c r="AN13" s="127" t="s">
        <v>75</v>
      </c>
      <c r="AO13" s="128"/>
      <c r="AP13" s="133"/>
      <c r="AQ13" s="128" t="s">
        <v>78</v>
      </c>
      <c r="AR13" s="128"/>
      <c r="AS13" s="133"/>
      <c r="AT13" s="128" t="s">
        <v>128</v>
      </c>
      <c r="AU13" s="128"/>
      <c r="AV13" s="133"/>
      <c r="AW13" s="127" t="s">
        <v>84</v>
      </c>
      <c r="AX13" s="128"/>
      <c r="AY13" s="129"/>
      <c r="AZ13" s="155" t="s">
        <v>100</v>
      </c>
      <c r="BA13" s="156"/>
      <c r="BB13" s="157"/>
      <c r="BC13" s="155" t="s">
        <v>101</v>
      </c>
      <c r="BD13" s="156"/>
      <c r="BE13" s="157"/>
      <c r="BF13" s="155" t="s">
        <v>102</v>
      </c>
      <c r="BG13" s="156"/>
      <c r="BH13" s="157"/>
      <c r="BI13" s="155" t="s">
        <v>103</v>
      </c>
      <c r="BJ13" s="156"/>
      <c r="BK13" s="157"/>
      <c r="BL13" s="155" t="s">
        <v>105</v>
      </c>
      <c r="BM13" s="156"/>
      <c r="BN13" s="174"/>
      <c r="BO13" s="179" t="s">
        <v>104</v>
      </c>
      <c r="BP13" s="156"/>
      <c r="BQ13" s="157"/>
      <c r="BR13" s="155" t="s">
        <v>106</v>
      </c>
      <c r="BS13" s="156"/>
      <c r="BT13" s="157"/>
      <c r="BU13" s="155" t="s">
        <v>108</v>
      </c>
      <c r="BV13" s="156"/>
      <c r="BW13" s="157"/>
      <c r="BX13" s="155" t="s">
        <v>133</v>
      </c>
      <c r="BY13" s="156"/>
      <c r="BZ13" s="157"/>
      <c r="CA13" s="155" t="s">
        <v>107</v>
      </c>
      <c r="CB13" s="156"/>
      <c r="CC13" s="189"/>
      <c r="CD13" s="179" t="s">
        <v>132</v>
      </c>
      <c r="CE13" s="156"/>
      <c r="CF13" s="183"/>
    </row>
    <row r="14" spans="1:84" ht="15" customHeight="1" x14ac:dyDescent="0.45">
      <c r="A14" s="136" t="s">
        <v>0</v>
      </c>
      <c r="B14" s="137"/>
      <c r="C14" s="137"/>
      <c r="D14" s="6"/>
      <c r="E14" s="142" t="s">
        <v>16</v>
      </c>
      <c r="F14" s="143"/>
      <c r="G14" s="143"/>
      <c r="H14" s="143"/>
      <c r="I14" s="48">
        <v>20</v>
      </c>
      <c r="J14" s="130"/>
      <c r="K14" s="131"/>
      <c r="L14" s="134"/>
      <c r="M14" s="130"/>
      <c r="N14" s="131"/>
      <c r="O14" s="134"/>
      <c r="P14" s="130"/>
      <c r="Q14" s="131"/>
      <c r="R14" s="134"/>
      <c r="S14" s="130"/>
      <c r="T14" s="131"/>
      <c r="U14" s="134"/>
      <c r="V14" s="130"/>
      <c r="W14" s="131"/>
      <c r="X14" s="132"/>
      <c r="Y14" s="131"/>
      <c r="Z14" s="131"/>
      <c r="AA14" s="134"/>
      <c r="AB14" s="130"/>
      <c r="AC14" s="131"/>
      <c r="AD14" s="134"/>
      <c r="AE14" s="131"/>
      <c r="AF14" s="131"/>
      <c r="AG14" s="134"/>
      <c r="AH14" s="130"/>
      <c r="AI14" s="131"/>
      <c r="AJ14" s="132"/>
      <c r="AK14" s="130"/>
      <c r="AL14" s="131"/>
      <c r="AM14" s="134"/>
      <c r="AN14" s="130"/>
      <c r="AO14" s="131"/>
      <c r="AP14" s="134"/>
      <c r="AQ14" s="131"/>
      <c r="AR14" s="131"/>
      <c r="AS14" s="134"/>
      <c r="AT14" s="131"/>
      <c r="AU14" s="131"/>
      <c r="AV14" s="134"/>
      <c r="AW14" s="130"/>
      <c r="AX14" s="131"/>
      <c r="AY14" s="132"/>
      <c r="AZ14" s="158"/>
      <c r="BA14" s="159"/>
      <c r="BB14" s="160"/>
      <c r="BC14" s="158"/>
      <c r="BD14" s="159"/>
      <c r="BE14" s="160"/>
      <c r="BF14" s="158"/>
      <c r="BG14" s="159"/>
      <c r="BH14" s="160"/>
      <c r="BI14" s="158"/>
      <c r="BJ14" s="159"/>
      <c r="BK14" s="160"/>
      <c r="BL14" s="158"/>
      <c r="BM14" s="159"/>
      <c r="BN14" s="175"/>
      <c r="BO14" s="180"/>
      <c r="BP14" s="175"/>
      <c r="BQ14" s="160"/>
      <c r="BR14" s="158"/>
      <c r="BS14" s="159"/>
      <c r="BT14" s="160"/>
      <c r="BU14" s="158"/>
      <c r="BV14" s="159"/>
      <c r="BW14" s="160"/>
      <c r="BX14" s="158"/>
      <c r="BY14" s="159"/>
      <c r="BZ14" s="160"/>
      <c r="CA14" s="190"/>
      <c r="CB14" s="191"/>
      <c r="CC14" s="185"/>
      <c r="CD14" s="184"/>
      <c r="CE14" s="185"/>
      <c r="CF14" s="186"/>
    </row>
    <row r="15" spans="1:84" ht="15" customHeight="1" x14ac:dyDescent="0.45">
      <c r="A15" s="136" t="s">
        <v>2</v>
      </c>
      <c r="B15" s="137"/>
      <c r="C15" s="137"/>
      <c r="D15" s="6"/>
      <c r="E15" s="172" t="s">
        <v>9</v>
      </c>
      <c r="F15" s="173"/>
      <c r="G15" s="173"/>
      <c r="H15" s="173"/>
      <c r="I15" s="49">
        <f>+D13*12/I14</f>
        <v>0</v>
      </c>
      <c r="J15" s="124" t="s">
        <v>19</v>
      </c>
      <c r="K15" s="125"/>
      <c r="L15" s="149"/>
      <c r="M15" s="124" t="s">
        <v>19</v>
      </c>
      <c r="N15" s="125"/>
      <c r="O15" s="126"/>
      <c r="P15" s="124" t="s">
        <v>19</v>
      </c>
      <c r="Q15" s="125"/>
      <c r="R15" s="126"/>
      <c r="S15" s="124" t="s">
        <v>19</v>
      </c>
      <c r="T15" s="125"/>
      <c r="U15" s="126"/>
      <c r="V15" s="124" t="s">
        <v>19</v>
      </c>
      <c r="W15" s="125"/>
      <c r="X15" s="135"/>
      <c r="Y15" s="125" t="s">
        <v>19</v>
      </c>
      <c r="Z15" s="125"/>
      <c r="AA15" s="126"/>
      <c r="AB15" s="124" t="s">
        <v>19</v>
      </c>
      <c r="AC15" s="125"/>
      <c r="AD15" s="126"/>
      <c r="AE15" s="125" t="s">
        <v>19</v>
      </c>
      <c r="AF15" s="125"/>
      <c r="AG15" s="126"/>
      <c r="AH15" s="124" t="s">
        <v>19</v>
      </c>
      <c r="AI15" s="125"/>
      <c r="AJ15" s="135"/>
      <c r="AK15" s="124" t="s">
        <v>19</v>
      </c>
      <c r="AL15" s="125"/>
      <c r="AM15" s="126"/>
      <c r="AN15" s="124" t="s">
        <v>19</v>
      </c>
      <c r="AO15" s="125"/>
      <c r="AP15" s="126"/>
      <c r="AQ15" s="125" t="s">
        <v>19</v>
      </c>
      <c r="AR15" s="125"/>
      <c r="AS15" s="126"/>
      <c r="AT15" s="125" t="s">
        <v>19</v>
      </c>
      <c r="AU15" s="125"/>
      <c r="AV15" s="126"/>
      <c r="AW15" s="124" t="s">
        <v>19</v>
      </c>
      <c r="AX15" s="125"/>
      <c r="AY15" s="135"/>
      <c r="AZ15" s="124" t="s">
        <v>19</v>
      </c>
      <c r="BA15" s="125"/>
      <c r="BB15" s="126"/>
      <c r="BC15" s="124" t="s">
        <v>19</v>
      </c>
      <c r="BD15" s="125"/>
      <c r="BE15" s="126"/>
      <c r="BF15" s="124" t="s">
        <v>19</v>
      </c>
      <c r="BG15" s="125"/>
      <c r="BH15" s="126"/>
      <c r="BI15" s="124" t="s">
        <v>19</v>
      </c>
      <c r="BJ15" s="125"/>
      <c r="BK15" s="126"/>
      <c r="BL15" s="124" t="s">
        <v>19</v>
      </c>
      <c r="BM15" s="125"/>
      <c r="BN15" s="176"/>
      <c r="BO15" s="187" t="s">
        <v>19</v>
      </c>
      <c r="BP15" s="125"/>
      <c r="BQ15" s="126"/>
      <c r="BR15" s="124" t="s">
        <v>19</v>
      </c>
      <c r="BS15" s="125"/>
      <c r="BT15" s="126"/>
      <c r="BU15" s="124" t="s">
        <v>19</v>
      </c>
      <c r="BV15" s="125"/>
      <c r="BW15" s="126"/>
      <c r="BX15" s="124" t="s">
        <v>19</v>
      </c>
      <c r="BY15" s="125"/>
      <c r="BZ15" s="126"/>
      <c r="CA15" s="124" t="s">
        <v>19</v>
      </c>
      <c r="CB15" s="125"/>
      <c r="CC15" s="176"/>
      <c r="CD15" s="187" t="s">
        <v>19</v>
      </c>
      <c r="CE15" s="125"/>
      <c r="CF15" s="126"/>
    </row>
    <row r="16" spans="1:84" ht="15" customHeight="1" x14ac:dyDescent="0.45">
      <c r="A16" s="136" t="s">
        <v>3</v>
      </c>
      <c r="B16" s="137"/>
      <c r="C16" s="137"/>
      <c r="D16" s="6"/>
      <c r="E16" s="150" t="s">
        <v>25</v>
      </c>
      <c r="F16" s="151"/>
      <c r="G16" s="151"/>
      <c r="H16" s="151"/>
      <c r="I16" s="151"/>
      <c r="J16" s="116" t="s">
        <v>64</v>
      </c>
      <c r="K16" s="117"/>
      <c r="L16" s="145"/>
      <c r="M16" s="116" t="s">
        <v>65</v>
      </c>
      <c r="N16" s="117"/>
      <c r="O16" s="118"/>
      <c r="P16" s="116" t="s">
        <v>66</v>
      </c>
      <c r="Q16" s="117"/>
      <c r="R16" s="118"/>
      <c r="S16" s="116" t="s">
        <v>67</v>
      </c>
      <c r="T16" s="117"/>
      <c r="U16" s="118"/>
      <c r="V16" s="116" t="s">
        <v>69</v>
      </c>
      <c r="W16" s="117"/>
      <c r="X16" s="122"/>
      <c r="Y16" s="117" t="s">
        <v>71</v>
      </c>
      <c r="Z16" s="117"/>
      <c r="AA16" s="118"/>
      <c r="AB16" s="116" t="s">
        <v>73</v>
      </c>
      <c r="AC16" s="117"/>
      <c r="AD16" s="118"/>
      <c r="AE16" s="117" t="s">
        <v>127</v>
      </c>
      <c r="AF16" s="117"/>
      <c r="AG16" s="118"/>
      <c r="AH16" s="116" t="s">
        <v>74</v>
      </c>
      <c r="AI16" s="117"/>
      <c r="AJ16" s="122"/>
      <c r="AK16" s="116" t="s">
        <v>89</v>
      </c>
      <c r="AL16" s="117"/>
      <c r="AM16" s="118"/>
      <c r="AN16" s="116" t="s">
        <v>90</v>
      </c>
      <c r="AO16" s="117"/>
      <c r="AP16" s="118"/>
      <c r="AQ16" s="117" t="s">
        <v>129</v>
      </c>
      <c r="AR16" s="117"/>
      <c r="AS16" s="118"/>
      <c r="AT16" s="117" t="s">
        <v>91</v>
      </c>
      <c r="AU16" s="117"/>
      <c r="AV16" s="118"/>
      <c r="AW16" s="116" t="s">
        <v>92</v>
      </c>
      <c r="AX16" s="117"/>
      <c r="AY16" s="122"/>
      <c r="AZ16" s="116" t="s">
        <v>109</v>
      </c>
      <c r="BA16" s="117"/>
      <c r="BB16" s="118"/>
      <c r="BC16" s="116" t="s">
        <v>110</v>
      </c>
      <c r="BD16" s="117"/>
      <c r="BE16" s="118"/>
      <c r="BF16" s="116" t="s">
        <v>111</v>
      </c>
      <c r="BG16" s="117"/>
      <c r="BH16" s="118"/>
      <c r="BI16" s="116" t="s">
        <v>112</v>
      </c>
      <c r="BJ16" s="117"/>
      <c r="BK16" s="118"/>
      <c r="BL16" s="116" t="s">
        <v>113</v>
      </c>
      <c r="BM16" s="117"/>
      <c r="BN16" s="177"/>
      <c r="BO16" s="181" t="s">
        <v>114</v>
      </c>
      <c r="BP16" s="117"/>
      <c r="BQ16" s="118"/>
      <c r="BR16" s="116" t="s">
        <v>130</v>
      </c>
      <c r="BS16" s="117"/>
      <c r="BT16" s="118"/>
      <c r="BU16" s="116" t="s">
        <v>131</v>
      </c>
      <c r="BV16" s="117"/>
      <c r="BW16" s="118"/>
      <c r="BX16" s="116" t="s">
        <v>115</v>
      </c>
      <c r="BY16" s="117"/>
      <c r="BZ16" s="118"/>
      <c r="CA16" s="116" t="s">
        <v>116</v>
      </c>
      <c r="CB16" s="117"/>
      <c r="CC16" s="177"/>
      <c r="CD16" s="181" t="s">
        <v>117</v>
      </c>
      <c r="CE16" s="117"/>
      <c r="CF16" s="118"/>
    </row>
    <row r="17" spans="1:84" ht="15" customHeight="1" x14ac:dyDescent="0.45">
      <c r="A17" s="136" t="s">
        <v>4</v>
      </c>
      <c r="B17" s="137"/>
      <c r="C17" s="137"/>
      <c r="D17" s="6"/>
      <c r="E17" s="152"/>
      <c r="F17" s="153"/>
      <c r="G17" s="153"/>
      <c r="H17" s="153"/>
      <c r="I17" s="153"/>
      <c r="J17" s="146"/>
      <c r="K17" s="147"/>
      <c r="L17" s="148"/>
      <c r="M17" s="119"/>
      <c r="N17" s="120"/>
      <c r="O17" s="121"/>
      <c r="P17" s="119"/>
      <c r="Q17" s="120"/>
      <c r="R17" s="121"/>
      <c r="S17" s="119"/>
      <c r="T17" s="120"/>
      <c r="U17" s="121"/>
      <c r="V17" s="119"/>
      <c r="W17" s="120"/>
      <c r="X17" s="123"/>
      <c r="Y17" s="120"/>
      <c r="Z17" s="120"/>
      <c r="AA17" s="121"/>
      <c r="AB17" s="119"/>
      <c r="AC17" s="120"/>
      <c r="AD17" s="121"/>
      <c r="AE17" s="120"/>
      <c r="AF17" s="120"/>
      <c r="AG17" s="121"/>
      <c r="AH17" s="119"/>
      <c r="AI17" s="120"/>
      <c r="AJ17" s="123"/>
      <c r="AK17" s="119"/>
      <c r="AL17" s="120"/>
      <c r="AM17" s="121"/>
      <c r="AN17" s="119"/>
      <c r="AO17" s="120"/>
      <c r="AP17" s="121"/>
      <c r="AQ17" s="120"/>
      <c r="AR17" s="120"/>
      <c r="AS17" s="121"/>
      <c r="AT17" s="120"/>
      <c r="AU17" s="120"/>
      <c r="AV17" s="121"/>
      <c r="AW17" s="119"/>
      <c r="AX17" s="120"/>
      <c r="AY17" s="123"/>
      <c r="AZ17" s="119"/>
      <c r="BA17" s="120"/>
      <c r="BB17" s="121"/>
      <c r="BC17" s="119"/>
      <c r="BD17" s="120"/>
      <c r="BE17" s="121"/>
      <c r="BF17" s="119"/>
      <c r="BG17" s="120"/>
      <c r="BH17" s="121"/>
      <c r="BI17" s="119"/>
      <c r="BJ17" s="120"/>
      <c r="BK17" s="121"/>
      <c r="BL17" s="119"/>
      <c r="BM17" s="120"/>
      <c r="BN17" s="120"/>
      <c r="BO17" s="182"/>
      <c r="BP17" s="120"/>
      <c r="BQ17" s="121"/>
      <c r="BR17" s="119"/>
      <c r="BS17" s="120"/>
      <c r="BT17" s="121"/>
      <c r="BU17" s="119"/>
      <c r="BV17" s="120"/>
      <c r="BW17" s="121"/>
      <c r="BX17" s="119"/>
      <c r="BY17" s="120"/>
      <c r="BZ17" s="121"/>
      <c r="CA17" s="119"/>
      <c r="CB17" s="120"/>
      <c r="CC17" s="120"/>
      <c r="CD17" s="182"/>
      <c r="CE17" s="120"/>
      <c r="CF17" s="121"/>
    </row>
    <row r="18" spans="1:84" ht="76.5" customHeight="1" x14ac:dyDescent="0.45">
      <c r="A18" s="50" t="s">
        <v>10</v>
      </c>
      <c r="B18" s="50" t="s">
        <v>13</v>
      </c>
      <c r="C18" s="50" t="s">
        <v>15</v>
      </c>
      <c r="D18" s="50" t="s">
        <v>11</v>
      </c>
      <c r="E18" s="50" t="s">
        <v>12</v>
      </c>
      <c r="F18" s="50" t="s">
        <v>22</v>
      </c>
      <c r="G18" s="50" t="s">
        <v>23</v>
      </c>
      <c r="H18" s="50" t="s">
        <v>24</v>
      </c>
      <c r="I18" s="50" t="s">
        <v>26</v>
      </c>
      <c r="J18" s="50" t="s">
        <v>21</v>
      </c>
      <c r="K18" s="50" t="s">
        <v>55</v>
      </c>
      <c r="L18" s="50" t="s">
        <v>14</v>
      </c>
      <c r="M18" s="50" t="s">
        <v>21</v>
      </c>
      <c r="N18" s="50" t="s">
        <v>55</v>
      </c>
      <c r="O18" s="50" t="s">
        <v>14</v>
      </c>
      <c r="P18" s="50" t="s">
        <v>21</v>
      </c>
      <c r="Q18" s="50" t="s">
        <v>55</v>
      </c>
      <c r="R18" s="50" t="s">
        <v>14</v>
      </c>
      <c r="S18" s="50" t="s">
        <v>21</v>
      </c>
      <c r="T18" s="50" t="s">
        <v>55</v>
      </c>
      <c r="U18" s="50" t="s">
        <v>14</v>
      </c>
      <c r="V18" s="50" t="s">
        <v>21</v>
      </c>
      <c r="W18" s="50" t="s">
        <v>55</v>
      </c>
      <c r="X18" s="69" t="s">
        <v>14</v>
      </c>
      <c r="Y18" s="66" t="s">
        <v>21</v>
      </c>
      <c r="Z18" s="50" t="s">
        <v>55</v>
      </c>
      <c r="AA18" s="50" t="s">
        <v>14</v>
      </c>
      <c r="AB18" s="50" t="s">
        <v>21</v>
      </c>
      <c r="AC18" s="50" t="s">
        <v>55</v>
      </c>
      <c r="AD18" s="50" t="s">
        <v>14</v>
      </c>
      <c r="AE18" s="66" t="s">
        <v>21</v>
      </c>
      <c r="AF18" s="50" t="s">
        <v>55</v>
      </c>
      <c r="AG18" s="50" t="s">
        <v>14</v>
      </c>
      <c r="AH18" s="50" t="s">
        <v>21</v>
      </c>
      <c r="AI18" s="50" t="s">
        <v>55</v>
      </c>
      <c r="AJ18" s="69" t="s">
        <v>14</v>
      </c>
      <c r="AK18" s="50" t="s">
        <v>21</v>
      </c>
      <c r="AL18" s="50" t="s">
        <v>55</v>
      </c>
      <c r="AM18" s="50" t="s">
        <v>14</v>
      </c>
      <c r="AN18" s="50" t="s">
        <v>21</v>
      </c>
      <c r="AO18" s="50" t="s">
        <v>55</v>
      </c>
      <c r="AP18" s="50" t="s">
        <v>14</v>
      </c>
      <c r="AQ18" s="66" t="s">
        <v>21</v>
      </c>
      <c r="AR18" s="50" t="s">
        <v>55</v>
      </c>
      <c r="AS18" s="50" t="s">
        <v>14</v>
      </c>
      <c r="AT18" s="66" t="s">
        <v>21</v>
      </c>
      <c r="AU18" s="50" t="s">
        <v>55</v>
      </c>
      <c r="AV18" s="50" t="s">
        <v>14</v>
      </c>
      <c r="AW18" s="50" t="s">
        <v>21</v>
      </c>
      <c r="AX18" s="50" t="s">
        <v>55</v>
      </c>
      <c r="AY18" s="69" t="s">
        <v>14</v>
      </c>
      <c r="AZ18" s="50" t="s">
        <v>21</v>
      </c>
      <c r="BA18" s="50" t="s">
        <v>55</v>
      </c>
      <c r="BB18" s="50" t="s">
        <v>14</v>
      </c>
      <c r="BC18" s="50" t="s">
        <v>21</v>
      </c>
      <c r="BD18" s="50" t="s">
        <v>55</v>
      </c>
      <c r="BE18" s="50" t="s">
        <v>14</v>
      </c>
      <c r="BF18" s="50" t="s">
        <v>21</v>
      </c>
      <c r="BG18" s="50" t="s">
        <v>55</v>
      </c>
      <c r="BH18" s="50" t="s">
        <v>14</v>
      </c>
      <c r="BI18" s="50" t="s">
        <v>21</v>
      </c>
      <c r="BJ18" s="50" t="s">
        <v>55</v>
      </c>
      <c r="BK18" s="50" t="s">
        <v>14</v>
      </c>
      <c r="BL18" s="50" t="s">
        <v>21</v>
      </c>
      <c r="BM18" s="50" t="s">
        <v>55</v>
      </c>
      <c r="BN18" s="95" t="s">
        <v>14</v>
      </c>
      <c r="BO18" s="97" t="s">
        <v>21</v>
      </c>
      <c r="BP18" s="50" t="s">
        <v>55</v>
      </c>
      <c r="BQ18" s="50" t="s">
        <v>14</v>
      </c>
      <c r="BR18" s="50" t="s">
        <v>21</v>
      </c>
      <c r="BS18" s="50" t="s">
        <v>55</v>
      </c>
      <c r="BT18" s="50" t="s">
        <v>14</v>
      </c>
      <c r="BU18" s="50" t="s">
        <v>21</v>
      </c>
      <c r="BV18" s="50" t="s">
        <v>55</v>
      </c>
      <c r="BW18" s="50" t="s">
        <v>14</v>
      </c>
      <c r="BX18" s="50" t="s">
        <v>21</v>
      </c>
      <c r="BY18" s="50" t="s">
        <v>55</v>
      </c>
      <c r="BZ18" s="50" t="s">
        <v>14</v>
      </c>
      <c r="CA18" s="50" t="s">
        <v>21</v>
      </c>
      <c r="CB18" s="50" t="s">
        <v>55</v>
      </c>
      <c r="CC18" s="95" t="s">
        <v>14</v>
      </c>
      <c r="CD18" s="97" t="s">
        <v>21</v>
      </c>
      <c r="CE18" s="50" t="s">
        <v>55</v>
      </c>
      <c r="CF18" s="50" t="s">
        <v>14</v>
      </c>
    </row>
    <row r="19" spans="1:84" ht="15" customHeight="1" x14ac:dyDescent="0.45">
      <c r="A19" s="31">
        <f>+D13*12</f>
        <v>0</v>
      </c>
      <c r="B19" s="31"/>
      <c r="C19" s="31"/>
      <c r="D19" s="31">
        <f>+D14</f>
        <v>0</v>
      </c>
      <c r="E19" s="31">
        <f>+D15</f>
        <v>0</v>
      </c>
      <c r="F19" s="32"/>
      <c r="G19" s="32"/>
      <c r="H19" s="32"/>
      <c r="I19" s="32"/>
      <c r="J19" s="32"/>
      <c r="K19" s="32"/>
      <c r="L19" s="32"/>
      <c r="M19" s="32"/>
      <c r="N19" s="32"/>
      <c r="O19" s="32"/>
      <c r="P19" s="32"/>
      <c r="Q19" s="32"/>
      <c r="R19" s="32"/>
      <c r="S19" s="32"/>
      <c r="T19" s="32"/>
      <c r="U19" s="32"/>
      <c r="V19" s="32"/>
      <c r="W19" s="32"/>
      <c r="X19" s="70"/>
      <c r="Y19" s="67"/>
      <c r="Z19" s="32"/>
      <c r="AA19" s="32"/>
      <c r="AB19" s="32"/>
      <c r="AC19" s="32"/>
      <c r="AD19" s="32"/>
      <c r="AE19" s="67"/>
      <c r="AF19" s="32"/>
      <c r="AG19" s="32"/>
      <c r="AH19" s="32"/>
      <c r="AI19" s="32"/>
      <c r="AJ19" s="70"/>
      <c r="AK19" s="32"/>
      <c r="AL19" s="32"/>
      <c r="AM19" s="32"/>
      <c r="AN19" s="32"/>
      <c r="AO19" s="32"/>
      <c r="AP19" s="32"/>
      <c r="AQ19" s="67"/>
      <c r="AR19" s="32"/>
      <c r="AS19" s="32"/>
      <c r="AT19" s="67"/>
      <c r="AU19" s="32"/>
      <c r="AV19" s="32"/>
      <c r="AW19" s="32"/>
      <c r="AX19" s="32"/>
      <c r="AY19" s="70"/>
      <c r="AZ19" s="32"/>
      <c r="BA19" s="32"/>
      <c r="BB19" s="32"/>
      <c r="BC19" s="32"/>
      <c r="BD19" s="32"/>
      <c r="BE19" s="32"/>
      <c r="BF19" s="32"/>
      <c r="BG19" s="32"/>
      <c r="BH19" s="32"/>
      <c r="BI19" s="32"/>
      <c r="BJ19" s="32"/>
      <c r="BK19" s="32"/>
      <c r="BL19" s="32"/>
      <c r="BM19" s="32"/>
      <c r="BN19" s="35"/>
      <c r="BO19" s="98"/>
      <c r="BP19" s="32"/>
      <c r="BQ19" s="32"/>
      <c r="BR19" s="32"/>
      <c r="BS19" s="32"/>
      <c r="BT19" s="32"/>
      <c r="BU19" s="32"/>
      <c r="BV19" s="32"/>
      <c r="BW19" s="32"/>
      <c r="BX19" s="32"/>
      <c r="BY19" s="32"/>
      <c r="BZ19" s="32"/>
      <c r="CA19" s="32"/>
      <c r="CB19" s="32"/>
      <c r="CC19" s="35"/>
      <c r="CD19" s="98"/>
      <c r="CE19" s="32"/>
      <c r="CF19" s="32"/>
    </row>
    <row r="20" spans="1:84" ht="15" customHeight="1" x14ac:dyDescent="0.45">
      <c r="A20" s="31">
        <f t="shared" ref="A20:A31" si="0">+IF(A19-C20&gt;0,A19-C20,0)</f>
        <v>0</v>
      </c>
      <c r="B20" s="31">
        <f t="shared" ref="B20:B39" si="1">+(A19+A20)/2</f>
        <v>0</v>
      </c>
      <c r="C20" s="31">
        <f t="shared" ref="C20:C39" si="2">+IF(A19&gt;0,$I$15,0)</f>
        <v>0</v>
      </c>
      <c r="D20" s="32" t="e">
        <f>+D19-(2*(($D$14-$D$16)/(2*$D$13))*(C20/12))</f>
        <v>#DIV/0!</v>
      </c>
      <c r="E20" s="32" t="e">
        <f>+E19-(2*(($D$15-$D$17)/(2*$D$13))*(C20/12))</f>
        <v>#DIV/0!</v>
      </c>
      <c r="F20" s="32">
        <f>+IF(B20&gt;0,+(((D19*E19)+4*(((D19+D20)/2)*((E19+E20)/2))+(D20*E20))/6)*(C20/12),0)</f>
        <v>0</v>
      </c>
      <c r="G20" s="32">
        <f>+G19+F20</f>
        <v>0</v>
      </c>
      <c r="H20" s="32">
        <f>+G20*7.48</f>
        <v>0</v>
      </c>
      <c r="I20" s="33" t="e">
        <f>+($I$13-($I$13-H20))/$I$13</f>
        <v>#DIV/0!</v>
      </c>
      <c r="J20" s="32">
        <f>+(1.6425*POWER(B20/12,0.0636))</f>
        <v>0</v>
      </c>
      <c r="K20" s="55">
        <f>+J20*0.1337/60</f>
        <v>0</v>
      </c>
      <c r="L20" s="32" t="e">
        <f>+H20/(1.6425*POWER(B20/12,0.0636))/60</f>
        <v>#DIV/0!</v>
      </c>
      <c r="M20" s="32">
        <f>+(6.4078*POWER(B20/12,0.0312))</f>
        <v>0</v>
      </c>
      <c r="N20" s="55">
        <f t="shared" ref="N20:N39" si="3">+M20*0.1337/60</f>
        <v>0</v>
      </c>
      <c r="O20" s="32" t="e">
        <f>+H20/(6.4078*POWER(B20/12,0.0312))/60</f>
        <v>#DIV/0!</v>
      </c>
      <c r="P20" s="32">
        <f>+(7.5459*POWER(B20/12,0.0748))</f>
        <v>0</v>
      </c>
      <c r="Q20" s="55">
        <f>+P20*0.1337/60</f>
        <v>0</v>
      </c>
      <c r="R20" s="32" t="e">
        <f>+H20/(7.5459*POWER(B20/12,0.0748))/60</f>
        <v>#DIV/0!</v>
      </c>
      <c r="S20" s="32">
        <f>+(14.221*POWER(B20/12,0.0401))</f>
        <v>0</v>
      </c>
      <c r="T20" s="55">
        <f>+S20*0.1337/60</f>
        <v>0</v>
      </c>
      <c r="U20" s="32" t="e">
        <f>+H20/(14.221*POWER(B20/12,0.0401))/60</f>
        <v>#DIV/0!</v>
      </c>
      <c r="V20" s="32">
        <f>+(22.133*POWER(B20/12,0.1378))</f>
        <v>0</v>
      </c>
      <c r="W20" s="55">
        <f>+V20*0.1337/60</f>
        <v>0</v>
      </c>
      <c r="X20" s="70" t="e">
        <f>+H20/(22.133*POWER(B20/12,0.1378))/60</f>
        <v>#DIV/0!</v>
      </c>
      <c r="Y20" s="67">
        <f>+(16.127*POWER(B20/12,0.0897))</f>
        <v>0</v>
      </c>
      <c r="Z20" s="55">
        <f>+Y20*0.1337/60</f>
        <v>0</v>
      </c>
      <c r="AA20" s="32" t="e">
        <f>+H20/(16.127*POWER(B20/12,0.0897))/60</f>
        <v>#DIV/0!</v>
      </c>
      <c r="AB20" s="32">
        <f>+(29.588*POWER(B20/12,0.0625))</f>
        <v>0</v>
      </c>
      <c r="AC20" s="55">
        <f>+AB20*0.1337/60</f>
        <v>0</v>
      </c>
      <c r="AD20" s="32" t="e">
        <f>+H20/(29.588*POWER(B20/12,0.0625))/60</f>
        <v>#DIV/0!</v>
      </c>
      <c r="AE20" s="67">
        <f>+(44.782*POWER(B20/12,0.1537))</f>
        <v>0</v>
      </c>
      <c r="AF20" s="55">
        <f>+AE20*0.1337/60</f>
        <v>0</v>
      </c>
      <c r="AG20" s="32" t="e">
        <f>+H20/(44.782*POWER(B20/12,0.1537))/60</f>
        <v>#DIV/0!</v>
      </c>
      <c r="AH20" s="32">
        <f>+(60.386*POWER(B20/12,0.12))</f>
        <v>0</v>
      </c>
      <c r="AI20" s="55">
        <f>+AH20*0.1337/60</f>
        <v>0</v>
      </c>
      <c r="AJ20" s="70" t="e">
        <f>+H20/(60.386*POWER(B20/12,0.12))/60</f>
        <v>#DIV/0!</v>
      </c>
      <c r="AK20" s="32">
        <f>+(32.786*POWER(B20/12,0.0463))</f>
        <v>0</v>
      </c>
      <c r="AL20" s="55">
        <f t="shared" ref="AL20" si="4">+AK20*0.1337/60</f>
        <v>0</v>
      </c>
      <c r="AM20" s="32" t="e">
        <f>+H20/(32.786*POWER(B20/12,0.0463))/60</f>
        <v>#DIV/0!</v>
      </c>
      <c r="AN20" s="32">
        <f>+(48.885*POWER(B20/12,0.0519))</f>
        <v>0</v>
      </c>
      <c r="AO20" s="55">
        <f t="shared" ref="AO20" si="5">+AN20*0.1337/60</f>
        <v>0</v>
      </c>
      <c r="AP20" s="32" t="e">
        <f>+H20/(48.885*POWER(B20/12,0.0519))/60</f>
        <v>#DIV/0!</v>
      </c>
      <c r="AQ20" s="32">
        <f>+(72.011*POWER(B20/12,0.0744))</f>
        <v>0</v>
      </c>
      <c r="AR20" s="55">
        <f t="shared" ref="AR20:AR39" si="6">+AQ20*0.1337/60</f>
        <v>0</v>
      </c>
      <c r="AS20" s="32" t="e">
        <f>+H20/(99.028*POWER(B20/12,0.0744))/60</f>
        <v>#DIV/0!</v>
      </c>
      <c r="AT20" s="67">
        <f>+(99.028*POWER(B20/12,0.0712))</f>
        <v>0</v>
      </c>
      <c r="AU20" s="55">
        <f t="shared" ref="AU20" si="7">+AT20*0.1337/60</f>
        <v>0</v>
      </c>
      <c r="AV20" s="32" t="e">
        <f>+H20/(99.028*POWER(B20/12,0.0712))/60</f>
        <v>#DIV/0!</v>
      </c>
      <c r="AW20" s="32">
        <f>+(141.13*POWER(B20/12,0.1432))</f>
        <v>0</v>
      </c>
      <c r="AX20" s="55">
        <f t="shared" ref="AX20" si="8">+AW20*0.1337/60</f>
        <v>0</v>
      </c>
      <c r="AY20" s="70" t="e">
        <f>+H20/(141.13*POWER(B20/12,0.1432))/60</f>
        <v>#DIV/0!</v>
      </c>
      <c r="AZ20" s="32">
        <f>+(89.451*POWER(B20/12,0.1513))</f>
        <v>0</v>
      </c>
      <c r="BA20" s="55">
        <f t="shared" ref="BA20:BA39" si="9">+AZ20*0.1337/60</f>
        <v>0</v>
      </c>
      <c r="BB20" s="32" t="e">
        <f>+H20/(89.451*POWER(B20/12,0.1513))/60</f>
        <v>#DIV/0!</v>
      </c>
      <c r="BC20" s="32">
        <f>+(118.43*POWER(B20/12,0.1505))</f>
        <v>0</v>
      </c>
      <c r="BD20" s="55">
        <f t="shared" ref="BD20:BD39" si="10">+BC20*0.1337/60</f>
        <v>0</v>
      </c>
      <c r="BE20" s="32" t="e">
        <f>+H20/(118.43*POWER(B20/12,0.1505))/60</f>
        <v>#DIV/0!</v>
      </c>
      <c r="BF20" s="32">
        <f>+(153.15*POWER(B20/12,0.1974))</f>
        <v>0</v>
      </c>
      <c r="BG20" s="55">
        <f t="shared" ref="BG20:BG39" si="11">+BF20*0.1337/60</f>
        <v>0</v>
      </c>
      <c r="BH20" s="32" t="e">
        <f>+H20/(153.15*POWER(B20/12,0.1974))/60</f>
        <v>#DIV/0!</v>
      </c>
      <c r="BI20" s="32">
        <f>+(203.74*POWER($B20/12,0.1016))</f>
        <v>0</v>
      </c>
      <c r="BJ20" s="55">
        <f t="shared" ref="BJ20:BJ39" si="12">+BI20*0.1337/60</f>
        <v>0</v>
      </c>
      <c r="BK20" s="32" t="e">
        <f>+$H20/(203.74*POWER($B20/12,0.1016))/60</f>
        <v>#DIV/0!</v>
      </c>
      <c r="BL20" s="32">
        <f>+(283.77*POWER($B20/12,0.1496))</f>
        <v>0</v>
      </c>
      <c r="BM20" s="55">
        <f t="shared" ref="BM20:BM39" si="13">+BL20*0.1337/60</f>
        <v>0</v>
      </c>
      <c r="BN20" s="35" t="e">
        <f>+$H20/(283.77*POWER($B20/12,0.1496))/60</f>
        <v>#DIV/0!</v>
      </c>
      <c r="BO20" s="98">
        <f>+(221.56*POWER($B20/12,0.0978))</f>
        <v>0</v>
      </c>
      <c r="BP20" s="55">
        <f t="shared" ref="BP20:BP39" si="14">+BO20*0.1337/60</f>
        <v>0</v>
      </c>
      <c r="BQ20" s="32" t="e">
        <f>+$H20/(221.56*POWER($B20/12,0.0978))/60</f>
        <v>#DIV/0!</v>
      </c>
      <c r="BR20" s="32">
        <f>+(285.69*POWER($B20/12,0.1727))</f>
        <v>0</v>
      </c>
      <c r="BS20" s="55">
        <f t="shared" ref="BS20:BS39" si="15">+BR20*0.1337/60</f>
        <v>0</v>
      </c>
      <c r="BT20" s="32" t="e">
        <f>+$H20/(285.69*POWER($B20/12,0.1727))/60</f>
        <v>#DIV/0!</v>
      </c>
      <c r="BU20" s="32">
        <f>+(325.99*POWER($B20/12,0.1813))</f>
        <v>0</v>
      </c>
      <c r="BV20" s="55">
        <f t="shared" ref="BV20:BV39" si="16">+BU20*0.1337/60</f>
        <v>0</v>
      </c>
      <c r="BW20" s="32" t="e">
        <f>+$H20/(325.99*POWER($B20/12,0.1813))/60</f>
        <v>#DIV/0!</v>
      </c>
      <c r="BX20" s="32">
        <f>+(411.28*POWER($B20/12,0.2837))</f>
        <v>0</v>
      </c>
      <c r="BY20" s="55">
        <f t="shared" ref="BY20:BY39" si="17">+BX20*0.1337/60</f>
        <v>0</v>
      </c>
      <c r="BZ20" s="32" t="e">
        <f>+$H20/(411.28*POWER($B20/12,0.2837))/60</f>
        <v>#DIV/0!</v>
      </c>
      <c r="CA20" s="32">
        <f>+(496.27*POWER($B20/12,0.2375))</f>
        <v>0</v>
      </c>
      <c r="CB20" s="55">
        <f t="shared" ref="CB20:CB39" si="18">+CA20*0.1337/60</f>
        <v>0</v>
      </c>
      <c r="CC20" s="35" t="e">
        <f>+$H20/(496.27*POWER($B20/12,0.2375))/60</f>
        <v>#DIV/0!</v>
      </c>
      <c r="CD20" s="98">
        <f>+(657.43*POWER($B20/12,0.1617))</f>
        <v>0</v>
      </c>
      <c r="CE20" s="55">
        <f t="shared" ref="CE20:CE39" si="19">+CD20*0.1337/60</f>
        <v>0</v>
      </c>
      <c r="CF20" s="32" t="e">
        <f>+$H20/(657.43*POWER($B20/12,0.1617))/60</f>
        <v>#DIV/0!</v>
      </c>
    </row>
    <row r="21" spans="1:84" ht="15" customHeight="1" x14ac:dyDescent="0.45">
      <c r="A21" s="31">
        <f t="shared" si="0"/>
        <v>0</v>
      </c>
      <c r="B21" s="31">
        <f t="shared" si="1"/>
        <v>0</v>
      </c>
      <c r="C21" s="31">
        <f t="shared" si="2"/>
        <v>0</v>
      </c>
      <c r="D21" s="32" t="e">
        <f t="shared" ref="D21:D39" si="20">+D20-(2*(($D$14-$D$16)/(2*$D$13))*(C21/12))</f>
        <v>#DIV/0!</v>
      </c>
      <c r="E21" s="32" t="e">
        <f t="shared" ref="E21:E39" si="21">+E20-(2*(($D$15-$D$17)/(2*$D$13))*(C21/12))</f>
        <v>#DIV/0!</v>
      </c>
      <c r="F21" s="32">
        <f t="shared" ref="F21:F39" si="22">+IF(B21&gt;0,+(((D20*E20)+4*(((D20+D21)/2)*((E20+E21)/2))+(D21*E21))/6)*(C21/12),0)</f>
        <v>0</v>
      </c>
      <c r="G21" s="32">
        <f t="shared" ref="G21:G39" si="23">+G20+F21</f>
        <v>0</v>
      </c>
      <c r="H21" s="32">
        <f t="shared" ref="H21:H39" si="24">+G21*7.48</f>
        <v>0</v>
      </c>
      <c r="I21" s="33" t="e">
        <f t="shared" ref="I21:I39" si="25">+($I$13-($I$13-H21))/$I$13</f>
        <v>#DIV/0!</v>
      </c>
      <c r="J21" s="32">
        <f t="shared" ref="J21:J39" si="26">+(1.6425*POWER(B21/12,0.0636))</f>
        <v>0</v>
      </c>
      <c r="K21" s="55">
        <f t="shared" ref="K21:K39" si="27">+J21*0.1337/60</f>
        <v>0</v>
      </c>
      <c r="L21" s="32" t="e">
        <f>+(H21-H20)/(1.6425*POWER(B21/12,0.0636))/60+L20</f>
        <v>#DIV/0!</v>
      </c>
      <c r="M21" s="32">
        <f t="shared" ref="M21:M39" si="28">+(6.4078*POWER(B21/12,0.0312))</f>
        <v>0</v>
      </c>
      <c r="N21" s="55">
        <f t="shared" si="3"/>
        <v>0</v>
      </c>
      <c r="O21" s="32" t="e">
        <f>+(H21-H20)/(6.4078*POWER(B21/12,0.0312))/60+O20</f>
        <v>#DIV/0!</v>
      </c>
      <c r="P21" s="32">
        <f t="shared" ref="P21:P39" si="29">+(7.5459*POWER(B21/12,0.0748))</f>
        <v>0</v>
      </c>
      <c r="Q21" s="55">
        <f t="shared" ref="Q21:Q39" si="30">+P21*0.1337/60</f>
        <v>0</v>
      </c>
      <c r="R21" s="32" t="e">
        <f>+(H21-H20)/(7.5459*POWER(B21/12,0.0748))/60+R20</f>
        <v>#DIV/0!</v>
      </c>
      <c r="S21" s="32">
        <f t="shared" ref="S21:S39" si="31">+(14.221*POWER(B21/12,0.0401))</f>
        <v>0</v>
      </c>
      <c r="T21" s="55">
        <f t="shared" ref="T21:T39" si="32">+S21*0.1337/60</f>
        <v>0</v>
      </c>
      <c r="U21" s="32" t="e">
        <f>+(H21-H20)/(14.221*POWER(B21/12,0.0401))/60+U20</f>
        <v>#DIV/0!</v>
      </c>
      <c r="V21" s="32">
        <f t="shared" ref="V21:V39" si="33">+(22.133*POWER(B21/12,0.1378))</f>
        <v>0</v>
      </c>
      <c r="W21" s="55">
        <f t="shared" ref="W21:W39" si="34">+V21*0.1337/60</f>
        <v>0</v>
      </c>
      <c r="X21" s="70" t="e">
        <f>+(H21-H20)/(22.133*POWER(B21/12,0.1378))/60+X20</f>
        <v>#DIV/0!</v>
      </c>
      <c r="Y21" s="67">
        <f t="shared" ref="Y21:Y39" si="35">+(16.127*POWER(B21/12,0.0897))</f>
        <v>0</v>
      </c>
      <c r="Z21" s="55">
        <f t="shared" ref="Z21:Z39" si="36">+Y21*0.1337/60</f>
        <v>0</v>
      </c>
      <c r="AA21" s="32" t="e">
        <f>+(H21-H20)/(16.127*POWER(B21/12,0.0897))/60+AA20</f>
        <v>#DIV/0!</v>
      </c>
      <c r="AB21" s="32">
        <f t="shared" ref="AB21:AB39" si="37">+(29.588*POWER(B21/12,0.0625))</f>
        <v>0</v>
      </c>
      <c r="AC21" s="55">
        <f t="shared" ref="AC21:AC39" si="38">+AB21*0.1337/60</f>
        <v>0</v>
      </c>
      <c r="AD21" s="32" t="e">
        <f>+(H21-H20)/(29.588*POWER(B21/12,0.0625))/60+AD20</f>
        <v>#DIV/0!</v>
      </c>
      <c r="AE21" s="67">
        <f t="shared" ref="AE21:AE39" si="39">+(44.782*POWER(B21/12,0.1537))</f>
        <v>0</v>
      </c>
      <c r="AF21" s="55">
        <f t="shared" ref="AF21:AF39" si="40">+AE21*0.1337/60</f>
        <v>0</v>
      </c>
      <c r="AG21" s="32" t="e">
        <f>+(H21-H20)/(44.782*POWER(B21/12,0.1537))/60+AG20</f>
        <v>#DIV/0!</v>
      </c>
      <c r="AH21" s="32">
        <f t="shared" ref="AH21:AH39" si="41">+(60.386*POWER(B21/12,0.12))</f>
        <v>0</v>
      </c>
      <c r="AI21" s="55">
        <f t="shared" ref="AI21:AI39" si="42">+AH21*0.1337/60</f>
        <v>0</v>
      </c>
      <c r="AJ21" s="70" t="e">
        <f>+(H21-H20)/(60.386*POWER(B21/12,0.12))/60+AJ20</f>
        <v>#DIV/0!</v>
      </c>
      <c r="AK21" s="32">
        <f t="shared" ref="AK21:AK39" si="43">+(32.786*POWER(B21/12,0.0463))</f>
        <v>0</v>
      </c>
      <c r="AL21" s="55">
        <f t="shared" ref="AL21:AL39" si="44">+AK21*0.1337/60</f>
        <v>0</v>
      </c>
      <c r="AM21" s="32" t="e">
        <f>+(H21-H20)/(32.786*POWER(B21/12,0.0463))/60+AM20</f>
        <v>#DIV/0!</v>
      </c>
      <c r="AN21" s="32">
        <f t="shared" ref="AN21:AN39" si="45">+(48.885*POWER(B21/12,0.0519))</f>
        <v>0</v>
      </c>
      <c r="AO21" s="55">
        <f t="shared" ref="AO21:AO39" si="46">+AN21*0.1337/60</f>
        <v>0</v>
      </c>
      <c r="AP21" s="32" t="e">
        <f>+(H21-H20)/(48.885*POWER(B21/12,0.0519))/60+AP20</f>
        <v>#DIV/0!</v>
      </c>
      <c r="AQ21" s="32">
        <f t="shared" ref="AQ21:AQ39" si="47">+(72.011*POWER(B21/12,0.0744))</f>
        <v>0</v>
      </c>
      <c r="AR21" s="55">
        <f t="shared" si="6"/>
        <v>0</v>
      </c>
      <c r="AS21" s="32" t="e">
        <f>+(H21-H20)/(72.011*POWER(B21/12,0.0744))/60+AS20</f>
        <v>#DIV/0!</v>
      </c>
      <c r="AT21" s="67">
        <f t="shared" ref="AT21:AT39" si="48">+(99.028*POWER(B21/12,0.0712))</f>
        <v>0</v>
      </c>
      <c r="AU21" s="55">
        <f t="shared" ref="AU21:AU39" si="49">+AT21*0.1337/60</f>
        <v>0</v>
      </c>
      <c r="AV21" s="32" t="e">
        <f>+(H21-H20)/(99.028*POWER(B21/12,0.0712))/60+AV20</f>
        <v>#DIV/0!</v>
      </c>
      <c r="AW21" s="32">
        <f t="shared" ref="AW21:AW39" si="50">+(141.13*POWER(B21/12,0.1432))</f>
        <v>0</v>
      </c>
      <c r="AX21" s="55">
        <f t="shared" ref="AX21:AX39" si="51">+AW21*0.1337/60</f>
        <v>0</v>
      </c>
      <c r="AY21" s="70" t="e">
        <f>+(H21-H20)/(141.13*POWER(B21/12,0.1432))/60+AY20</f>
        <v>#DIV/0!</v>
      </c>
      <c r="AZ21" s="32">
        <f t="shared" ref="AZ21:AZ39" si="52">+(89.451*POWER(B21/12,0.1513))</f>
        <v>0</v>
      </c>
      <c r="BA21" s="55">
        <f t="shared" si="9"/>
        <v>0</v>
      </c>
      <c r="BB21" s="32" t="e">
        <f>+(H21-H20)/(89.451*POWER(B21/12,0.1513))/60+BB20</f>
        <v>#DIV/0!</v>
      </c>
      <c r="BC21" s="32">
        <f t="shared" ref="BC21:BC39" si="53">+(118.43*POWER(B21/12,0.1505))</f>
        <v>0</v>
      </c>
      <c r="BD21" s="55">
        <f t="shared" si="10"/>
        <v>0</v>
      </c>
      <c r="BE21" s="32" t="e">
        <f>+(H21-H20)/(118.43*POWER(B21/12,0.1505))/60+BE20</f>
        <v>#DIV/0!</v>
      </c>
      <c r="BF21" s="32">
        <f t="shared" ref="BF21:BF39" si="54">+(153.15*POWER(B21/12,0.1974))</f>
        <v>0</v>
      </c>
      <c r="BG21" s="55">
        <f t="shared" si="11"/>
        <v>0</v>
      </c>
      <c r="BH21" s="32" t="e">
        <f>+(H21-H20)/(153.15*POWER(B21/12,0.1974))/60+BH20</f>
        <v>#DIV/0!</v>
      </c>
      <c r="BI21" s="32">
        <f t="shared" ref="BI21:BI39" si="55">+(203.74*POWER(B21/12,0.1016))</f>
        <v>0</v>
      </c>
      <c r="BJ21" s="55">
        <f t="shared" si="12"/>
        <v>0</v>
      </c>
      <c r="BK21" s="32" t="e">
        <f>+($H21-$H20)/(203.74*POWER($B21/12,0.1016))/60+BK20</f>
        <v>#DIV/0!</v>
      </c>
      <c r="BL21" s="32">
        <f t="shared" ref="BL21:BL39" si="56">+(283.77*POWER($B21/12,0.1496))</f>
        <v>0</v>
      </c>
      <c r="BM21" s="55">
        <f t="shared" si="13"/>
        <v>0</v>
      </c>
      <c r="BN21" s="35" t="e">
        <f>+($H21-$H20)/(283.77*POWER($B21/12,0.1496))/60+BN20</f>
        <v>#DIV/0!</v>
      </c>
      <c r="BO21" s="98">
        <f t="shared" ref="BO21:BO39" si="57">+(221.56*POWER($B21/12,0.0978))</f>
        <v>0</v>
      </c>
      <c r="BP21" s="55">
        <f t="shared" si="14"/>
        <v>0</v>
      </c>
      <c r="BQ21" s="32" t="e">
        <f>+($H21-$H20)/(221.56*POWER($B21/12,0.0978))/60+BQ20</f>
        <v>#DIV/0!</v>
      </c>
      <c r="BR21" s="32">
        <f t="shared" ref="BR21:BR39" si="58">+(285.69*POWER($B21/12,0.1727))</f>
        <v>0</v>
      </c>
      <c r="BS21" s="55">
        <f t="shared" si="15"/>
        <v>0</v>
      </c>
      <c r="BT21" s="32" t="e">
        <f>+($H21-$H20)/(285.69*POWER($B21/12,0.1727))/60+BT20</f>
        <v>#DIV/0!</v>
      </c>
      <c r="BU21" s="32">
        <f t="shared" ref="BU21:BU39" si="59">+(325.99*POWER($B21/12,0.1813))</f>
        <v>0</v>
      </c>
      <c r="BV21" s="55">
        <f t="shared" si="16"/>
        <v>0</v>
      </c>
      <c r="BW21" s="32" t="e">
        <f>+($H21-$H20)/(325.99*POWER($B21/12,0.1813))/60+BW20</f>
        <v>#DIV/0!</v>
      </c>
      <c r="BX21" s="32">
        <f t="shared" ref="BX21:BX39" si="60">+(411.28*POWER($B21/12,0.2837))</f>
        <v>0</v>
      </c>
      <c r="BY21" s="55">
        <f t="shared" si="17"/>
        <v>0</v>
      </c>
      <c r="BZ21" s="32" t="e">
        <f>+($H21-$H20)/(411.28*POWER($B21/12,0.2837))/60+BZ20</f>
        <v>#DIV/0!</v>
      </c>
      <c r="CA21" s="32">
        <f t="shared" ref="CA21:CA39" si="61">+(496.27*POWER($B21/12,0.2375))</f>
        <v>0</v>
      </c>
      <c r="CB21" s="55">
        <f t="shared" si="18"/>
        <v>0</v>
      </c>
      <c r="CC21" s="35" t="e">
        <f>+($H21-$H20)/(496.27*POWER($B21/12,0.2375))/60+CC20</f>
        <v>#DIV/0!</v>
      </c>
      <c r="CD21" s="98">
        <f t="shared" ref="CD21:CD39" si="62">+(657.43*POWER($B21/12,0.1617))</f>
        <v>0</v>
      </c>
      <c r="CE21" s="55">
        <f t="shared" si="19"/>
        <v>0</v>
      </c>
      <c r="CF21" s="32" t="e">
        <f>+($H21-$H20)/(657.43*POWER($B21/12,0.1617))/60+CF20</f>
        <v>#DIV/0!</v>
      </c>
    </row>
    <row r="22" spans="1:84" ht="15" customHeight="1" x14ac:dyDescent="0.45">
      <c r="A22" s="31">
        <f t="shared" si="0"/>
        <v>0</v>
      </c>
      <c r="B22" s="31">
        <f t="shared" si="1"/>
        <v>0</v>
      </c>
      <c r="C22" s="31">
        <f t="shared" si="2"/>
        <v>0</v>
      </c>
      <c r="D22" s="32" t="e">
        <f t="shared" si="20"/>
        <v>#DIV/0!</v>
      </c>
      <c r="E22" s="32" t="e">
        <f t="shared" si="21"/>
        <v>#DIV/0!</v>
      </c>
      <c r="F22" s="32">
        <f t="shared" si="22"/>
        <v>0</v>
      </c>
      <c r="G22" s="32">
        <f t="shared" si="23"/>
        <v>0</v>
      </c>
      <c r="H22" s="32">
        <f t="shared" si="24"/>
        <v>0</v>
      </c>
      <c r="I22" s="33" t="e">
        <f t="shared" si="25"/>
        <v>#DIV/0!</v>
      </c>
      <c r="J22" s="32">
        <f t="shared" si="26"/>
        <v>0</v>
      </c>
      <c r="K22" s="55">
        <f t="shared" si="27"/>
        <v>0</v>
      </c>
      <c r="L22" s="32" t="e">
        <f t="shared" ref="L22:L39" si="63">+(H22-H21)/(1.6425*POWER(B22/12,0.0636))/60+L21</f>
        <v>#DIV/0!</v>
      </c>
      <c r="M22" s="32">
        <f t="shared" si="28"/>
        <v>0</v>
      </c>
      <c r="N22" s="55">
        <f t="shared" si="3"/>
        <v>0</v>
      </c>
      <c r="O22" s="32" t="e">
        <f t="shared" ref="O22:O39" si="64">+(H22-H21)/(6.4078*POWER(B22/12,0.0312))/60+O21</f>
        <v>#DIV/0!</v>
      </c>
      <c r="P22" s="32">
        <f t="shared" si="29"/>
        <v>0</v>
      </c>
      <c r="Q22" s="55">
        <f t="shared" si="30"/>
        <v>0</v>
      </c>
      <c r="R22" s="32" t="e">
        <f t="shared" ref="R22:R39" si="65">+(H22-H21)/(7.5459*POWER(B22/12,0.0748))/60+R21</f>
        <v>#DIV/0!</v>
      </c>
      <c r="S22" s="32">
        <f t="shared" si="31"/>
        <v>0</v>
      </c>
      <c r="T22" s="55">
        <f t="shared" si="32"/>
        <v>0</v>
      </c>
      <c r="U22" s="32" t="e">
        <f t="shared" ref="U22:U39" si="66">+(H22-H21)/(14.221*POWER(B22/12,0.0401))/60+U21</f>
        <v>#DIV/0!</v>
      </c>
      <c r="V22" s="32">
        <f t="shared" si="33"/>
        <v>0</v>
      </c>
      <c r="W22" s="55">
        <f t="shared" si="34"/>
        <v>0</v>
      </c>
      <c r="X22" s="70" t="e">
        <f t="shared" ref="X22:X39" si="67">+(H22-H21)/(22.133*POWER(B22/12,0.1378))/60+X21</f>
        <v>#DIV/0!</v>
      </c>
      <c r="Y22" s="67">
        <f t="shared" si="35"/>
        <v>0</v>
      </c>
      <c r="Z22" s="55">
        <f t="shared" si="36"/>
        <v>0</v>
      </c>
      <c r="AA22" s="32" t="e">
        <f t="shared" ref="AA22:AA39" si="68">+(H22-H21)/(16.127*POWER(B22/12,0.0897))/60+AA21</f>
        <v>#DIV/0!</v>
      </c>
      <c r="AB22" s="32">
        <f t="shared" si="37"/>
        <v>0</v>
      </c>
      <c r="AC22" s="55">
        <f t="shared" si="38"/>
        <v>0</v>
      </c>
      <c r="AD22" s="32" t="e">
        <f t="shared" ref="AD22:AD39" si="69">+(H22-H21)/(29.588*POWER(B22/12,0.0625))/60+AD21</f>
        <v>#DIV/0!</v>
      </c>
      <c r="AE22" s="67">
        <f t="shared" si="39"/>
        <v>0</v>
      </c>
      <c r="AF22" s="55">
        <f t="shared" si="40"/>
        <v>0</v>
      </c>
      <c r="AG22" s="32" t="e">
        <f t="shared" ref="AG22:AG39" si="70">+(H22-H21)/(44.782*POWER(B22/12,0.1537))/60+AG21</f>
        <v>#DIV/0!</v>
      </c>
      <c r="AH22" s="32">
        <f t="shared" si="41"/>
        <v>0</v>
      </c>
      <c r="AI22" s="55">
        <f t="shared" si="42"/>
        <v>0</v>
      </c>
      <c r="AJ22" s="70" t="e">
        <f t="shared" ref="AJ22:AJ39" si="71">+(H22-H21)/(60.386*POWER(B22/12,0.12))/60+AJ21</f>
        <v>#DIV/0!</v>
      </c>
      <c r="AK22" s="32">
        <f t="shared" si="43"/>
        <v>0</v>
      </c>
      <c r="AL22" s="55">
        <f t="shared" si="44"/>
        <v>0</v>
      </c>
      <c r="AM22" s="32" t="e">
        <f t="shared" ref="AM22:AM39" si="72">+(H22-H21)/(32.786*POWER(B22/12,0.0463))/60+AM21</f>
        <v>#DIV/0!</v>
      </c>
      <c r="AN22" s="32">
        <f t="shared" si="45"/>
        <v>0</v>
      </c>
      <c r="AO22" s="55">
        <f t="shared" si="46"/>
        <v>0</v>
      </c>
      <c r="AP22" s="32" t="e">
        <f t="shared" ref="AP22:AP39" si="73">+(H22-H21)/(48.885*POWER(B22/12,0.0519))/60+AP21</f>
        <v>#DIV/0!</v>
      </c>
      <c r="AQ22" s="32">
        <f t="shared" si="47"/>
        <v>0</v>
      </c>
      <c r="AR22" s="55">
        <f t="shared" si="6"/>
        <v>0</v>
      </c>
      <c r="AS22" s="32" t="e">
        <f t="shared" ref="AS22:AS39" si="74">+(H22-H21)/(72.011*POWER(B22/12,0.0744))/60+AS21</f>
        <v>#DIV/0!</v>
      </c>
      <c r="AT22" s="67">
        <f t="shared" si="48"/>
        <v>0</v>
      </c>
      <c r="AU22" s="55">
        <f t="shared" si="49"/>
        <v>0</v>
      </c>
      <c r="AV22" s="32" t="e">
        <f t="shared" ref="AV22:AV39" si="75">+(H22-H21)/(99.028*POWER(B22/12,0.0712))/60+AV21</f>
        <v>#DIV/0!</v>
      </c>
      <c r="AW22" s="32">
        <f t="shared" si="50"/>
        <v>0</v>
      </c>
      <c r="AX22" s="55">
        <f t="shared" si="51"/>
        <v>0</v>
      </c>
      <c r="AY22" s="70" t="e">
        <f t="shared" ref="AY22:AY39" si="76">+(H22-H21)/(141.13*POWER(B22/12,0.1432))/60+AY21</f>
        <v>#DIV/0!</v>
      </c>
      <c r="AZ22" s="32">
        <f t="shared" si="52"/>
        <v>0</v>
      </c>
      <c r="BA22" s="55">
        <f t="shared" si="9"/>
        <v>0</v>
      </c>
      <c r="BB22" s="32" t="e">
        <f t="shared" ref="BB22:BB39" si="77">+(H22-H21)/(89.451*POWER(B22/12,0.1513))/60+BB21</f>
        <v>#DIV/0!</v>
      </c>
      <c r="BC22" s="32">
        <f t="shared" si="53"/>
        <v>0</v>
      </c>
      <c r="BD22" s="55">
        <f t="shared" si="10"/>
        <v>0</v>
      </c>
      <c r="BE22" s="32" t="e">
        <f t="shared" ref="BE22:BE39" si="78">+(H22-H21)/(118.43*POWER(B22/12,0.1505))/60+BE21</f>
        <v>#DIV/0!</v>
      </c>
      <c r="BF22" s="32">
        <f t="shared" si="54"/>
        <v>0</v>
      </c>
      <c r="BG22" s="55">
        <f t="shared" si="11"/>
        <v>0</v>
      </c>
      <c r="BH22" s="32" t="e">
        <f t="shared" ref="BH22:BH39" si="79">+(H22-H21)/(153.15*POWER(B22/12,0.1974))/60+BH21</f>
        <v>#DIV/0!</v>
      </c>
      <c r="BI22" s="32">
        <f t="shared" si="55"/>
        <v>0</v>
      </c>
      <c r="BJ22" s="55">
        <f t="shared" si="12"/>
        <v>0</v>
      </c>
      <c r="BK22" s="32" t="e">
        <f t="shared" ref="BK22:BK39" si="80">+($H22-$H21)/(203.74*POWER($B22/12,0.1016))/60+BK21</f>
        <v>#DIV/0!</v>
      </c>
      <c r="BL22" s="32">
        <f t="shared" si="56"/>
        <v>0</v>
      </c>
      <c r="BM22" s="55">
        <f t="shared" si="13"/>
        <v>0</v>
      </c>
      <c r="BN22" s="35" t="e">
        <f t="shared" ref="BN22:BN39" si="81">+($H22-$H21)/(283.77*POWER($B22/12,0.1496))/60+BN21</f>
        <v>#DIV/0!</v>
      </c>
      <c r="BO22" s="98">
        <f t="shared" si="57"/>
        <v>0</v>
      </c>
      <c r="BP22" s="55">
        <f t="shared" si="14"/>
        <v>0</v>
      </c>
      <c r="BQ22" s="32" t="e">
        <f t="shared" ref="BQ22:BQ39" si="82">+($H22-$H21)/(221.56*POWER($B22/12,0.0978))/60+BQ21</f>
        <v>#DIV/0!</v>
      </c>
      <c r="BR22" s="32">
        <f t="shared" si="58"/>
        <v>0</v>
      </c>
      <c r="BS22" s="55">
        <f t="shared" si="15"/>
        <v>0</v>
      </c>
      <c r="BT22" s="32" t="e">
        <f t="shared" ref="BT22:BT39" si="83">+($H22-$H21)/(285.69*POWER($B22/12,0.1727))/60+BT21</f>
        <v>#DIV/0!</v>
      </c>
      <c r="BU22" s="32">
        <f t="shared" si="59"/>
        <v>0</v>
      </c>
      <c r="BV22" s="55">
        <f t="shared" si="16"/>
        <v>0</v>
      </c>
      <c r="BW22" s="32" t="e">
        <f t="shared" ref="BW22:BW39" si="84">+($H22-$H21)/(325.99*POWER($B22/12,0.1813))/60+BW21</f>
        <v>#DIV/0!</v>
      </c>
      <c r="BX22" s="32">
        <f t="shared" si="60"/>
        <v>0</v>
      </c>
      <c r="BY22" s="55">
        <f t="shared" si="17"/>
        <v>0</v>
      </c>
      <c r="BZ22" s="32" t="e">
        <f t="shared" ref="BZ22:BZ39" si="85">+($H22-$H21)/(411.28*POWER($B22/12,0.2837))/60+BZ21</f>
        <v>#DIV/0!</v>
      </c>
      <c r="CA22" s="32">
        <f t="shared" si="61"/>
        <v>0</v>
      </c>
      <c r="CB22" s="55">
        <f t="shared" si="18"/>
        <v>0</v>
      </c>
      <c r="CC22" s="35" t="e">
        <f t="shared" ref="CC22:CC39" si="86">+($H22-$H21)/(496.27*POWER($B22/12,0.2375))/60+CC21</f>
        <v>#DIV/0!</v>
      </c>
      <c r="CD22" s="98">
        <f t="shared" si="62"/>
        <v>0</v>
      </c>
      <c r="CE22" s="55">
        <f t="shared" si="19"/>
        <v>0</v>
      </c>
      <c r="CF22" s="32" t="e">
        <f t="shared" ref="CF22:CF39" si="87">+($H22-$H21)/(657.43*POWER($B22/12,0.1617))/60+CF21</f>
        <v>#DIV/0!</v>
      </c>
    </row>
    <row r="23" spans="1:84" ht="15" customHeight="1" x14ac:dyDescent="0.45">
      <c r="A23" s="31">
        <f t="shared" si="0"/>
        <v>0</v>
      </c>
      <c r="B23" s="31">
        <f t="shared" si="1"/>
        <v>0</v>
      </c>
      <c r="C23" s="31">
        <f t="shared" si="2"/>
        <v>0</v>
      </c>
      <c r="D23" s="32" t="e">
        <f t="shared" si="20"/>
        <v>#DIV/0!</v>
      </c>
      <c r="E23" s="32" t="e">
        <f t="shared" si="21"/>
        <v>#DIV/0!</v>
      </c>
      <c r="F23" s="32">
        <f t="shared" si="22"/>
        <v>0</v>
      </c>
      <c r="G23" s="32">
        <f t="shared" si="23"/>
        <v>0</v>
      </c>
      <c r="H23" s="32">
        <f t="shared" si="24"/>
        <v>0</v>
      </c>
      <c r="I23" s="33" t="e">
        <f t="shared" si="25"/>
        <v>#DIV/0!</v>
      </c>
      <c r="J23" s="32">
        <f t="shared" si="26"/>
        <v>0</v>
      </c>
      <c r="K23" s="55">
        <f t="shared" si="27"/>
        <v>0</v>
      </c>
      <c r="L23" s="32" t="e">
        <f t="shared" si="63"/>
        <v>#DIV/0!</v>
      </c>
      <c r="M23" s="32">
        <f t="shared" si="28"/>
        <v>0</v>
      </c>
      <c r="N23" s="55">
        <f t="shared" si="3"/>
        <v>0</v>
      </c>
      <c r="O23" s="32" t="e">
        <f t="shared" si="64"/>
        <v>#DIV/0!</v>
      </c>
      <c r="P23" s="32">
        <f t="shared" si="29"/>
        <v>0</v>
      </c>
      <c r="Q23" s="55">
        <f t="shared" si="30"/>
        <v>0</v>
      </c>
      <c r="R23" s="32" t="e">
        <f t="shared" si="65"/>
        <v>#DIV/0!</v>
      </c>
      <c r="S23" s="32">
        <f t="shared" si="31"/>
        <v>0</v>
      </c>
      <c r="T23" s="55">
        <f t="shared" si="32"/>
        <v>0</v>
      </c>
      <c r="U23" s="32" t="e">
        <f t="shared" si="66"/>
        <v>#DIV/0!</v>
      </c>
      <c r="V23" s="32">
        <f t="shared" si="33"/>
        <v>0</v>
      </c>
      <c r="W23" s="55">
        <f t="shared" si="34"/>
        <v>0</v>
      </c>
      <c r="X23" s="70" t="e">
        <f t="shared" si="67"/>
        <v>#DIV/0!</v>
      </c>
      <c r="Y23" s="67">
        <f t="shared" si="35"/>
        <v>0</v>
      </c>
      <c r="Z23" s="55">
        <f t="shared" si="36"/>
        <v>0</v>
      </c>
      <c r="AA23" s="32" t="e">
        <f t="shared" si="68"/>
        <v>#DIV/0!</v>
      </c>
      <c r="AB23" s="32">
        <f t="shared" si="37"/>
        <v>0</v>
      </c>
      <c r="AC23" s="55">
        <f t="shared" si="38"/>
        <v>0</v>
      </c>
      <c r="AD23" s="32" t="e">
        <f t="shared" si="69"/>
        <v>#DIV/0!</v>
      </c>
      <c r="AE23" s="67">
        <f t="shared" si="39"/>
        <v>0</v>
      </c>
      <c r="AF23" s="55">
        <f t="shared" si="40"/>
        <v>0</v>
      </c>
      <c r="AG23" s="32" t="e">
        <f t="shared" si="70"/>
        <v>#DIV/0!</v>
      </c>
      <c r="AH23" s="32">
        <f t="shared" si="41"/>
        <v>0</v>
      </c>
      <c r="AI23" s="55">
        <f t="shared" si="42"/>
        <v>0</v>
      </c>
      <c r="AJ23" s="70" t="e">
        <f t="shared" si="71"/>
        <v>#DIV/0!</v>
      </c>
      <c r="AK23" s="32">
        <f t="shared" si="43"/>
        <v>0</v>
      </c>
      <c r="AL23" s="55">
        <f t="shared" si="44"/>
        <v>0</v>
      </c>
      <c r="AM23" s="32" t="e">
        <f t="shared" si="72"/>
        <v>#DIV/0!</v>
      </c>
      <c r="AN23" s="32">
        <f t="shared" si="45"/>
        <v>0</v>
      </c>
      <c r="AO23" s="55">
        <f t="shared" si="46"/>
        <v>0</v>
      </c>
      <c r="AP23" s="32" t="e">
        <f t="shared" si="73"/>
        <v>#DIV/0!</v>
      </c>
      <c r="AQ23" s="32">
        <f t="shared" si="47"/>
        <v>0</v>
      </c>
      <c r="AR23" s="55">
        <f t="shared" si="6"/>
        <v>0</v>
      </c>
      <c r="AS23" s="32" t="e">
        <f t="shared" si="74"/>
        <v>#DIV/0!</v>
      </c>
      <c r="AT23" s="67">
        <f t="shared" si="48"/>
        <v>0</v>
      </c>
      <c r="AU23" s="55">
        <f t="shared" si="49"/>
        <v>0</v>
      </c>
      <c r="AV23" s="32" t="e">
        <f t="shared" si="75"/>
        <v>#DIV/0!</v>
      </c>
      <c r="AW23" s="32">
        <f t="shared" si="50"/>
        <v>0</v>
      </c>
      <c r="AX23" s="55">
        <f t="shared" si="51"/>
        <v>0</v>
      </c>
      <c r="AY23" s="70" t="e">
        <f t="shared" si="76"/>
        <v>#DIV/0!</v>
      </c>
      <c r="AZ23" s="32">
        <f t="shared" si="52"/>
        <v>0</v>
      </c>
      <c r="BA23" s="55">
        <f t="shared" si="9"/>
        <v>0</v>
      </c>
      <c r="BB23" s="32" t="e">
        <f t="shared" si="77"/>
        <v>#DIV/0!</v>
      </c>
      <c r="BC23" s="32">
        <f t="shared" si="53"/>
        <v>0</v>
      </c>
      <c r="BD23" s="55">
        <f t="shared" si="10"/>
        <v>0</v>
      </c>
      <c r="BE23" s="32" t="e">
        <f t="shared" si="78"/>
        <v>#DIV/0!</v>
      </c>
      <c r="BF23" s="32">
        <f t="shared" si="54"/>
        <v>0</v>
      </c>
      <c r="BG23" s="55">
        <f t="shared" si="11"/>
        <v>0</v>
      </c>
      <c r="BH23" s="32" t="e">
        <f t="shared" si="79"/>
        <v>#DIV/0!</v>
      </c>
      <c r="BI23" s="32">
        <f t="shared" si="55"/>
        <v>0</v>
      </c>
      <c r="BJ23" s="55">
        <f t="shared" si="12"/>
        <v>0</v>
      </c>
      <c r="BK23" s="32" t="e">
        <f t="shared" si="80"/>
        <v>#DIV/0!</v>
      </c>
      <c r="BL23" s="32">
        <f t="shared" si="56"/>
        <v>0</v>
      </c>
      <c r="BM23" s="55">
        <f t="shared" si="13"/>
        <v>0</v>
      </c>
      <c r="BN23" s="35" t="e">
        <f t="shared" si="81"/>
        <v>#DIV/0!</v>
      </c>
      <c r="BO23" s="98">
        <f t="shared" si="57"/>
        <v>0</v>
      </c>
      <c r="BP23" s="55">
        <f t="shared" si="14"/>
        <v>0</v>
      </c>
      <c r="BQ23" s="32" t="e">
        <f t="shared" si="82"/>
        <v>#DIV/0!</v>
      </c>
      <c r="BR23" s="32">
        <f t="shared" si="58"/>
        <v>0</v>
      </c>
      <c r="BS23" s="55">
        <f t="shared" si="15"/>
        <v>0</v>
      </c>
      <c r="BT23" s="32" t="e">
        <f t="shared" si="83"/>
        <v>#DIV/0!</v>
      </c>
      <c r="BU23" s="32">
        <f t="shared" si="59"/>
        <v>0</v>
      </c>
      <c r="BV23" s="55">
        <f t="shared" si="16"/>
        <v>0</v>
      </c>
      <c r="BW23" s="32" t="e">
        <f t="shared" si="84"/>
        <v>#DIV/0!</v>
      </c>
      <c r="BX23" s="32">
        <f t="shared" si="60"/>
        <v>0</v>
      </c>
      <c r="BY23" s="55">
        <f t="shared" si="17"/>
        <v>0</v>
      </c>
      <c r="BZ23" s="32" t="e">
        <f t="shared" si="85"/>
        <v>#DIV/0!</v>
      </c>
      <c r="CA23" s="32">
        <f t="shared" si="61"/>
        <v>0</v>
      </c>
      <c r="CB23" s="55">
        <f t="shared" si="18"/>
        <v>0</v>
      </c>
      <c r="CC23" s="35" t="e">
        <f t="shared" si="86"/>
        <v>#DIV/0!</v>
      </c>
      <c r="CD23" s="98">
        <f t="shared" si="62"/>
        <v>0</v>
      </c>
      <c r="CE23" s="55">
        <f t="shared" si="19"/>
        <v>0</v>
      </c>
      <c r="CF23" s="32" t="e">
        <f t="shared" si="87"/>
        <v>#DIV/0!</v>
      </c>
    </row>
    <row r="24" spans="1:84" ht="15" customHeight="1" x14ac:dyDescent="0.45">
      <c r="A24" s="31">
        <f t="shared" si="0"/>
        <v>0</v>
      </c>
      <c r="B24" s="31">
        <f t="shared" si="1"/>
        <v>0</v>
      </c>
      <c r="C24" s="31">
        <f t="shared" si="2"/>
        <v>0</v>
      </c>
      <c r="D24" s="32" t="e">
        <f t="shared" si="20"/>
        <v>#DIV/0!</v>
      </c>
      <c r="E24" s="32" t="e">
        <f t="shared" si="21"/>
        <v>#DIV/0!</v>
      </c>
      <c r="F24" s="32">
        <f t="shared" si="22"/>
        <v>0</v>
      </c>
      <c r="G24" s="32">
        <f t="shared" si="23"/>
        <v>0</v>
      </c>
      <c r="H24" s="32">
        <f t="shared" si="24"/>
        <v>0</v>
      </c>
      <c r="I24" s="33" t="e">
        <f t="shared" si="25"/>
        <v>#DIV/0!</v>
      </c>
      <c r="J24" s="32">
        <f t="shared" si="26"/>
        <v>0</v>
      </c>
      <c r="K24" s="55">
        <f t="shared" si="27"/>
        <v>0</v>
      </c>
      <c r="L24" s="32" t="e">
        <f t="shared" si="63"/>
        <v>#DIV/0!</v>
      </c>
      <c r="M24" s="32">
        <f t="shared" si="28"/>
        <v>0</v>
      </c>
      <c r="N24" s="55">
        <f t="shared" si="3"/>
        <v>0</v>
      </c>
      <c r="O24" s="32" t="e">
        <f t="shared" si="64"/>
        <v>#DIV/0!</v>
      </c>
      <c r="P24" s="32">
        <f t="shared" si="29"/>
        <v>0</v>
      </c>
      <c r="Q24" s="55">
        <f t="shared" si="30"/>
        <v>0</v>
      </c>
      <c r="R24" s="32" t="e">
        <f t="shared" si="65"/>
        <v>#DIV/0!</v>
      </c>
      <c r="S24" s="32">
        <f t="shared" si="31"/>
        <v>0</v>
      </c>
      <c r="T24" s="55">
        <f t="shared" si="32"/>
        <v>0</v>
      </c>
      <c r="U24" s="32" t="e">
        <f t="shared" si="66"/>
        <v>#DIV/0!</v>
      </c>
      <c r="V24" s="32">
        <f t="shared" si="33"/>
        <v>0</v>
      </c>
      <c r="W24" s="55">
        <f t="shared" si="34"/>
        <v>0</v>
      </c>
      <c r="X24" s="70" t="e">
        <f t="shared" si="67"/>
        <v>#DIV/0!</v>
      </c>
      <c r="Y24" s="67">
        <f t="shared" si="35"/>
        <v>0</v>
      </c>
      <c r="Z24" s="55">
        <f t="shared" si="36"/>
        <v>0</v>
      </c>
      <c r="AA24" s="32" t="e">
        <f t="shared" si="68"/>
        <v>#DIV/0!</v>
      </c>
      <c r="AB24" s="32">
        <f t="shared" si="37"/>
        <v>0</v>
      </c>
      <c r="AC24" s="55">
        <f t="shared" si="38"/>
        <v>0</v>
      </c>
      <c r="AD24" s="32" t="e">
        <f t="shared" si="69"/>
        <v>#DIV/0!</v>
      </c>
      <c r="AE24" s="67">
        <f t="shared" si="39"/>
        <v>0</v>
      </c>
      <c r="AF24" s="55">
        <f t="shared" si="40"/>
        <v>0</v>
      </c>
      <c r="AG24" s="32" t="e">
        <f t="shared" si="70"/>
        <v>#DIV/0!</v>
      </c>
      <c r="AH24" s="32">
        <f t="shared" si="41"/>
        <v>0</v>
      </c>
      <c r="AI24" s="55">
        <f t="shared" si="42"/>
        <v>0</v>
      </c>
      <c r="AJ24" s="70" t="e">
        <f t="shared" si="71"/>
        <v>#DIV/0!</v>
      </c>
      <c r="AK24" s="32">
        <f t="shared" si="43"/>
        <v>0</v>
      </c>
      <c r="AL24" s="55">
        <f t="shared" si="44"/>
        <v>0</v>
      </c>
      <c r="AM24" s="32" t="e">
        <f t="shared" si="72"/>
        <v>#DIV/0!</v>
      </c>
      <c r="AN24" s="32">
        <f t="shared" si="45"/>
        <v>0</v>
      </c>
      <c r="AO24" s="55">
        <f t="shared" si="46"/>
        <v>0</v>
      </c>
      <c r="AP24" s="32" t="e">
        <f t="shared" si="73"/>
        <v>#DIV/0!</v>
      </c>
      <c r="AQ24" s="32">
        <f t="shared" si="47"/>
        <v>0</v>
      </c>
      <c r="AR24" s="55">
        <f t="shared" si="6"/>
        <v>0</v>
      </c>
      <c r="AS24" s="32" t="e">
        <f t="shared" si="74"/>
        <v>#DIV/0!</v>
      </c>
      <c r="AT24" s="67">
        <f t="shared" si="48"/>
        <v>0</v>
      </c>
      <c r="AU24" s="55">
        <f t="shared" si="49"/>
        <v>0</v>
      </c>
      <c r="AV24" s="32" t="e">
        <f t="shared" si="75"/>
        <v>#DIV/0!</v>
      </c>
      <c r="AW24" s="32">
        <f t="shared" si="50"/>
        <v>0</v>
      </c>
      <c r="AX24" s="55">
        <f t="shared" si="51"/>
        <v>0</v>
      </c>
      <c r="AY24" s="70" t="e">
        <f t="shared" si="76"/>
        <v>#DIV/0!</v>
      </c>
      <c r="AZ24" s="32">
        <f t="shared" si="52"/>
        <v>0</v>
      </c>
      <c r="BA24" s="55">
        <f t="shared" si="9"/>
        <v>0</v>
      </c>
      <c r="BB24" s="32" t="e">
        <f t="shared" si="77"/>
        <v>#DIV/0!</v>
      </c>
      <c r="BC24" s="32">
        <f t="shared" si="53"/>
        <v>0</v>
      </c>
      <c r="BD24" s="55">
        <f t="shared" si="10"/>
        <v>0</v>
      </c>
      <c r="BE24" s="32" t="e">
        <f t="shared" si="78"/>
        <v>#DIV/0!</v>
      </c>
      <c r="BF24" s="32">
        <f t="shared" si="54"/>
        <v>0</v>
      </c>
      <c r="BG24" s="55">
        <f t="shared" si="11"/>
        <v>0</v>
      </c>
      <c r="BH24" s="32" t="e">
        <f t="shared" si="79"/>
        <v>#DIV/0!</v>
      </c>
      <c r="BI24" s="32">
        <f t="shared" si="55"/>
        <v>0</v>
      </c>
      <c r="BJ24" s="55">
        <f t="shared" si="12"/>
        <v>0</v>
      </c>
      <c r="BK24" s="32" t="e">
        <f t="shared" si="80"/>
        <v>#DIV/0!</v>
      </c>
      <c r="BL24" s="32">
        <f t="shared" si="56"/>
        <v>0</v>
      </c>
      <c r="BM24" s="55">
        <f t="shared" si="13"/>
        <v>0</v>
      </c>
      <c r="BN24" s="35" t="e">
        <f t="shared" si="81"/>
        <v>#DIV/0!</v>
      </c>
      <c r="BO24" s="98">
        <f t="shared" si="57"/>
        <v>0</v>
      </c>
      <c r="BP24" s="55">
        <f t="shared" si="14"/>
        <v>0</v>
      </c>
      <c r="BQ24" s="32" t="e">
        <f t="shared" si="82"/>
        <v>#DIV/0!</v>
      </c>
      <c r="BR24" s="32">
        <f t="shared" si="58"/>
        <v>0</v>
      </c>
      <c r="BS24" s="55">
        <f t="shared" si="15"/>
        <v>0</v>
      </c>
      <c r="BT24" s="32" t="e">
        <f t="shared" si="83"/>
        <v>#DIV/0!</v>
      </c>
      <c r="BU24" s="32">
        <f t="shared" si="59"/>
        <v>0</v>
      </c>
      <c r="BV24" s="55">
        <f t="shared" si="16"/>
        <v>0</v>
      </c>
      <c r="BW24" s="32" t="e">
        <f t="shared" si="84"/>
        <v>#DIV/0!</v>
      </c>
      <c r="BX24" s="32">
        <f t="shared" si="60"/>
        <v>0</v>
      </c>
      <c r="BY24" s="55">
        <f t="shared" si="17"/>
        <v>0</v>
      </c>
      <c r="BZ24" s="32" t="e">
        <f t="shared" si="85"/>
        <v>#DIV/0!</v>
      </c>
      <c r="CA24" s="32">
        <f t="shared" si="61"/>
        <v>0</v>
      </c>
      <c r="CB24" s="55">
        <f t="shared" si="18"/>
        <v>0</v>
      </c>
      <c r="CC24" s="35" t="e">
        <f t="shared" si="86"/>
        <v>#DIV/0!</v>
      </c>
      <c r="CD24" s="98">
        <f t="shared" si="62"/>
        <v>0</v>
      </c>
      <c r="CE24" s="55">
        <f t="shared" si="19"/>
        <v>0</v>
      </c>
      <c r="CF24" s="32" t="e">
        <f t="shared" si="87"/>
        <v>#DIV/0!</v>
      </c>
    </row>
    <row r="25" spans="1:84" ht="15" customHeight="1" x14ac:dyDescent="0.45">
      <c r="A25" s="31">
        <f t="shared" si="0"/>
        <v>0</v>
      </c>
      <c r="B25" s="31">
        <f t="shared" si="1"/>
        <v>0</v>
      </c>
      <c r="C25" s="31">
        <f t="shared" si="2"/>
        <v>0</v>
      </c>
      <c r="D25" s="32" t="e">
        <f t="shared" si="20"/>
        <v>#DIV/0!</v>
      </c>
      <c r="E25" s="32" t="e">
        <f t="shared" si="21"/>
        <v>#DIV/0!</v>
      </c>
      <c r="F25" s="32">
        <f t="shared" si="22"/>
        <v>0</v>
      </c>
      <c r="G25" s="32">
        <f t="shared" si="23"/>
        <v>0</v>
      </c>
      <c r="H25" s="32">
        <f t="shared" si="24"/>
        <v>0</v>
      </c>
      <c r="I25" s="33" t="e">
        <f t="shared" si="25"/>
        <v>#DIV/0!</v>
      </c>
      <c r="J25" s="32">
        <f t="shared" si="26"/>
        <v>0</v>
      </c>
      <c r="K25" s="55">
        <f t="shared" si="27"/>
        <v>0</v>
      </c>
      <c r="L25" s="32" t="e">
        <f t="shared" si="63"/>
        <v>#DIV/0!</v>
      </c>
      <c r="M25" s="32">
        <f t="shared" si="28"/>
        <v>0</v>
      </c>
      <c r="N25" s="55">
        <f t="shared" si="3"/>
        <v>0</v>
      </c>
      <c r="O25" s="32" t="e">
        <f t="shared" si="64"/>
        <v>#DIV/0!</v>
      </c>
      <c r="P25" s="32">
        <f t="shared" si="29"/>
        <v>0</v>
      </c>
      <c r="Q25" s="55">
        <f t="shared" si="30"/>
        <v>0</v>
      </c>
      <c r="R25" s="32" t="e">
        <f t="shared" si="65"/>
        <v>#DIV/0!</v>
      </c>
      <c r="S25" s="32">
        <f t="shared" si="31"/>
        <v>0</v>
      </c>
      <c r="T25" s="55">
        <f t="shared" si="32"/>
        <v>0</v>
      </c>
      <c r="U25" s="32" t="e">
        <f t="shared" si="66"/>
        <v>#DIV/0!</v>
      </c>
      <c r="V25" s="32">
        <f t="shared" si="33"/>
        <v>0</v>
      </c>
      <c r="W25" s="55">
        <f t="shared" si="34"/>
        <v>0</v>
      </c>
      <c r="X25" s="70" t="e">
        <f t="shared" si="67"/>
        <v>#DIV/0!</v>
      </c>
      <c r="Y25" s="67">
        <f t="shared" si="35"/>
        <v>0</v>
      </c>
      <c r="Z25" s="55">
        <f t="shared" si="36"/>
        <v>0</v>
      </c>
      <c r="AA25" s="32" t="e">
        <f t="shared" si="68"/>
        <v>#DIV/0!</v>
      </c>
      <c r="AB25" s="32">
        <f t="shared" si="37"/>
        <v>0</v>
      </c>
      <c r="AC25" s="55">
        <f t="shared" si="38"/>
        <v>0</v>
      </c>
      <c r="AD25" s="32" t="e">
        <f t="shared" si="69"/>
        <v>#DIV/0!</v>
      </c>
      <c r="AE25" s="67">
        <f t="shared" si="39"/>
        <v>0</v>
      </c>
      <c r="AF25" s="55">
        <f t="shared" si="40"/>
        <v>0</v>
      </c>
      <c r="AG25" s="32" t="e">
        <f t="shared" si="70"/>
        <v>#DIV/0!</v>
      </c>
      <c r="AH25" s="32">
        <f t="shared" si="41"/>
        <v>0</v>
      </c>
      <c r="AI25" s="55">
        <f t="shared" si="42"/>
        <v>0</v>
      </c>
      <c r="AJ25" s="70" t="e">
        <f t="shared" si="71"/>
        <v>#DIV/0!</v>
      </c>
      <c r="AK25" s="32">
        <f t="shared" si="43"/>
        <v>0</v>
      </c>
      <c r="AL25" s="55">
        <f t="shared" si="44"/>
        <v>0</v>
      </c>
      <c r="AM25" s="32" t="e">
        <f t="shared" si="72"/>
        <v>#DIV/0!</v>
      </c>
      <c r="AN25" s="32">
        <f t="shared" si="45"/>
        <v>0</v>
      </c>
      <c r="AO25" s="55">
        <f t="shared" si="46"/>
        <v>0</v>
      </c>
      <c r="AP25" s="32" t="e">
        <f t="shared" si="73"/>
        <v>#DIV/0!</v>
      </c>
      <c r="AQ25" s="32">
        <f t="shared" si="47"/>
        <v>0</v>
      </c>
      <c r="AR25" s="55">
        <f t="shared" si="6"/>
        <v>0</v>
      </c>
      <c r="AS25" s="32" t="e">
        <f t="shared" si="74"/>
        <v>#DIV/0!</v>
      </c>
      <c r="AT25" s="67">
        <f t="shared" si="48"/>
        <v>0</v>
      </c>
      <c r="AU25" s="55">
        <f t="shared" si="49"/>
        <v>0</v>
      </c>
      <c r="AV25" s="32" t="e">
        <f t="shared" si="75"/>
        <v>#DIV/0!</v>
      </c>
      <c r="AW25" s="32">
        <f t="shared" si="50"/>
        <v>0</v>
      </c>
      <c r="AX25" s="55">
        <f t="shared" si="51"/>
        <v>0</v>
      </c>
      <c r="AY25" s="70" t="e">
        <f t="shared" si="76"/>
        <v>#DIV/0!</v>
      </c>
      <c r="AZ25" s="32">
        <f t="shared" si="52"/>
        <v>0</v>
      </c>
      <c r="BA25" s="55">
        <f t="shared" si="9"/>
        <v>0</v>
      </c>
      <c r="BB25" s="32" t="e">
        <f t="shared" si="77"/>
        <v>#DIV/0!</v>
      </c>
      <c r="BC25" s="32">
        <f t="shared" si="53"/>
        <v>0</v>
      </c>
      <c r="BD25" s="55">
        <f t="shared" si="10"/>
        <v>0</v>
      </c>
      <c r="BE25" s="32" t="e">
        <f t="shared" si="78"/>
        <v>#DIV/0!</v>
      </c>
      <c r="BF25" s="32">
        <f t="shared" si="54"/>
        <v>0</v>
      </c>
      <c r="BG25" s="55">
        <f t="shared" si="11"/>
        <v>0</v>
      </c>
      <c r="BH25" s="32" t="e">
        <f t="shared" si="79"/>
        <v>#DIV/0!</v>
      </c>
      <c r="BI25" s="32">
        <f t="shared" si="55"/>
        <v>0</v>
      </c>
      <c r="BJ25" s="55">
        <f t="shared" si="12"/>
        <v>0</v>
      </c>
      <c r="BK25" s="32" t="e">
        <f t="shared" si="80"/>
        <v>#DIV/0!</v>
      </c>
      <c r="BL25" s="32">
        <f t="shared" si="56"/>
        <v>0</v>
      </c>
      <c r="BM25" s="55">
        <f t="shared" si="13"/>
        <v>0</v>
      </c>
      <c r="BN25" s="35" t="e">
        <f t="shared" si="81"/>
        <v>#DIV/0!</v>
      </c>
      <c r="BO25" s="98">
        <f t="shared" si="57"/>
        <v>0</v>
      </c>
      <c r="BP25" s="55">
        <f t="shared" si="14"/>
        <v>0</v>
      </c>
      <c r="BQ25" s="32" t="e">
        <f t="shared" si="82"/>
        <v>#DIV/0!</v>
      </c>
      <c r="BR25" s="32">
        <f t="shared" si="58"/>
        <v>0</v>
      </c>
      <c r="BS25" s="55">
        <f t="shared" si="15"/>
        <v>0</v>
      </c>
      <c r="BT25" s="32" t="e">
        <f t="shared" si="83"/>
        <v>#DIV/0!</v>
      </c>
      <c r="BU25" s="32">
        <f t="shared" si="59"/>
        <v>0</v>
      </c>
      <c r="BV25" s="55">
        <f t="shared" si="16"/>
        <v>0</v>
      </c>
      <c r="BW25" s="32" t="e">
        <f t="shared" si="84"/>
        <v>#DIV/0!</v>
      </c>
      <c r="BX25" s="32">
        <f t="shared" si="60"/>
        <v>0</v>
      </c>
      <c r="BY25" s="55">
        <f t="shared" si="17"/>
        <v>0</v>
      </c>
      <c r="BZ25" s="32" t="e">
        <f t="shared" si="85"/>
        <v>#DIV/0!</v>
      </c>
      <c r="CA25" s="32">
        <f t="shared" si="61"/>
        <v>0</v>
      </c>
      <c r="CB25" s="55">
        <f t="shared" si="18"/>
        <v>0</v>
      </c>
      <c r="CC25" s="35" t="e">
        <f t="shared" si="86"/>
        <v>#DIV/0!</v>
      </c>
      <c r="CD25" s="98">
        <f t="shared" si="62"/>
        <v>0</v>
      </c>
      <c r="CE25" s="55">
        <f t="shared" si="19"/>
        <v>0</v>
      </c>
      <c r="CF25" s="32" t="e">
        <f t="shared" si="87"/>
        <v>#DIV/0!</v>
      </c>
    </row>
    <row r="26" spans="1:84" ht="15" customHeight="1" x14ac:dyDescent="0.45">
      <c r="A26" s="31">
        <f t="shared" si="0"/>
        <v>0</v>
      </c>
      <c r="B26" s="31">
        <f t="shared" si="1"/>
        <v>0</v>
      </c>
      <c r="C26" s="31">
        <f t="shared" si="2"/>
        <v>0</v>
      </c>
      <c r="D26" s="32" t="e">
        <f t="shared" si="20"/>
        <v>#DIV/0!</v>
      </c>
      <c r="E26" s="32" t="e">
        <f t="shared" si="21"/>
        <v>#DIV/0!</v>
      </c>
      <c r="F26" s="32">
        <f t="shared" si="22"/>
        <v>0</v>
      </c>
      <c r="G26" s="32">
        <f t="shared" si="23"/>
        <v>0</v>
      </c>
      <c r="H26" s="32">
        <f t="shared" si="24"/>
        <v>0</v>
      </c>
      <c r="I26" s="33" t="e">
        <f t="shared" si="25"/>
        <v>#DIV/0!</v>
      </c>
      <c r="J26" s="32">
        <f t="shared" si="26"/>
        <v>0</v>
      </c>
      <c r="K26" s="55">
        <f t="shared" si="27"/>
        <v>0</v>
      </c>
      <c r="L26" s="32" t="e">
        <f t="shared" si="63"/>
        <v>#DIV/0!</v>
      </c>
      <c r="M26" s="32">
        <f t="shared" si="28"/>
        <v>0</v>
      </c>
      <c r="N26" s="55">
        <f t="shared" si="3"/>
        <v>0</v>
      </c>
      <c r="O26" s="32" t="e">
        <f t="shared" si="64"/>
        <v>#DIV/0!</v>
      </c>
      <c r="P26" s="32">
        <f t="shared" si="29"/>
        <v>0</v>
      </c>
      <c r="Q26" s="55">
        <f t="shared" si="30"/>
        <v>0</v>
      </c>
      <c r="R26" s="32" t="e">
        <f t="shared" si="65"/>
        <v>#DIV/0!</v>
      </c>
      <c r="S26" s="32">
        <f t="shared" si="31"/>
        <v>0</v>
      </c>
      <c r="T26" s="55">
        <f t="shared" si="32"/>
        <v>0</v>
      </c>
      <c r="U26" s="32" t="e">
        <f t="shared" si="66"/>
        <v>#DIV/0!</v>
      </c>
      <c r="V26" s="32">
        <f t="shared" si="33"/>
        <v>0</v>
      </c>
      <c r="W26" s="55">
        <f t="shared" si="34"/>
        <v>0</v>
      </c>
      <c r="X26" s="70" t="e">
        <f t="shared" si="67"/>
        <v>#DIV/0!</v>
      </c>
      <c r="Y26" s="67">
        <f t="shared" si="35"/>
        <v>0</v>
      </c>
      <c r="Z26" s="55">
        <f t="shared" si="36"/>
        <v>0</v>
      </c>
      <c r="AA26" s="32" t="e">
        <f t="shared" si="68"/>
        <v>#DIV/0!</v>
      </c>
      <c r="AB26" s="32">
        <f t="shared" si="37"/>
        <v>0</v>
      </c>
      <c r="AC26" s="55">
        <f t="shared" si="38"/>
        <v>0</v>
      </c>
      <c r="AD26" s="32" t="e">
        <f t="shared" si="69"/>
        <v>#DIV/0!</v>
      </c>
      <c r="AE26" s="67">
        <f t="shared" si="39"/>
        <v>0</v>
      </c>
      <c r="AF26" s="55">
        <f t="shared" si="40"/>
        <v>0</v>
      </c>
      <c r="AG26" s="32" t="e">
        <f t="shared" si="70"/>
        <v>#DIV/0!</v>
      </c>
      <c r="AH26" s="32">
        <f t="shared" si="41"/>
        <v>0</v>
      </c>
      <c r="AI26" s="55">
        <f t="shared" si="42"/>
        <v>0</v>
      </c>
      <c r="AJ26" s="70" t="e">
        <f t="shared" si="71"/>
        <v>#DIV/0!</v>
      </c>
      <c r="AK26" s="32">
        <f t="shared" si="43"/>
        <v>0</v>
      </c>
      <c r="AL26" s="55">
        <f t="shared" si="44"/>
        <v>0</v>
      </c>
      <c r="AM26" s="32" t="e">
        <f t="shared" si="72"/>
        <v>#DIV/0!</v>
      </c>
      <c r="AN26" s="32">
        <f t="shared" si="45"/>
        <v>0</v>
      </c>
      <c r="AO26" s="55">
        <f t="shared" si="46"/>
        <v>0</v>
      </c>
      <c r="AP26" s="32" t="e">
        <f t="shared" si="73"/>
        <v>#DIV/0!</v>
      </c>
      <c r="AQ26" s="32">
        <f t="shared" si="47"/>
        <v>0</v>
      </c>
      <c r="AR26" s="55">
        <f t="shared" si="6"/>
        <v>0</v>
      </c>
      <c r="AS26" s="32" t="e">
        <f t="shared" si="74"/>
        <v>#DIV/0!</v>
      </c>
      <c r="AT26" s="67">
        <f t="shared" si="48"/>
        <v>0</v>
      </c>
      <c r="AU26" s="55">
        <f t="shared" si="49"/>
        <v>0</v>
      </c>
      <c r="AV26" s="32" t="e">
        <f t="shared" si="75"/>
        <v>#DIV/0!</v>
      </c>
      <c r="AW26" s="32">
        <f t="shared" si="50"/>
        <v>0</v>
      </c>
      <c r="AX26" s="55">
        <f t="shared" si="51"/>
        <v>0</v>
      </c>
      <c r="AY26" s="70" t="e">
        <f t="shared" si="76"/>
        <v>#DIV/0!</v>
      </c>
      <c r="AZ26" s="32">
        <f t="shared" si="52"/>
        <v>0</v>
      </c>
      <c r="BA26" s="55">
        <f t="shared" si="9"/>
        <v>0</v>
      </c>
      <c r="BB26" s="32" t="e">
        <f t="shared" si="77"/>
        <v>#DIV/0!</v>
      </c>
      <c r="BC26" s="32">
        <f t="shared" si="53"/>
        <v>0</v>
      </c>
      <c r="BD26" s="55">
        <f t="shared" si="10"/>
        <v>0</v>
      </c>
      <c r="BE26" s="32" t="e">
        <f t="shared" si="78"/>
        <v>#DIV/0!</v>
      </c>
      <c r="BF26" s="32">
        <f t="shared" si="54"/>
        <v>0</v>
      </c>
      <c r="BG26" s="55">
        <f t="shared" si="11"/>
        <v>0</v>
      </c>
      <c r="BH26" s="32" t="e">
        <f t="shared" si="79"/>
        <v>#DIV/0!</v>
      </c>
      <c r="BI26" s="32">
        <f t="shared" si="55"/>
        <v>0</v>
      </c>
      <c r="BJ26" s="55">
        <f t="shared" si="12"/>
        <v>0</v>
      </c>
      <c r="BK26" s="32" t="e">
        <f t="shared" si="80"/>
        <v>#DIV/0!</v>
      </c>
      <c r="BL26" s="32">
        <f t="shared" si="56"/>
        <v>0</v>
      </c>
      <c r="BM26" s="55">
        <f t="shared" si="13"/>
        <v>0</v>
      </c>
      <c r="BN26" s="35" t="e">
        <f t="shared" si="81"/>
        <v>#DIV/0!</v>
      </c>
      <c r="BO26" s="98">
        <f t="shared" si="57"/>
        <v>0</v>
      </c>
      <c r="BP26" s="55">
        <f t="shared" si="14"/>
        <v>0</v>
      </c>
      <c r="BQ26" s="32" t="e">
        <f t="shared" si="82"/>
        <v>#DIV/0!</v>
      </c>
      <c r="BR26" s="32">
        <f t="shared" si="58"/>
        <v>0</v>
      </c>
      <c r="BS26" s="55">
        <f t="shared" si="15"/>
        <v>0</v>
      </c>
      <c r="BT26" s="32" t="e">
        <f t="shared" si="83"/>
        <v>#DIV/0!</v>
      </c>
      <c r="BU26" s="32">
        <f t="shared" si="59"/>
        <v>0</v>
      </c>
      <c r="BV26" s="55">
        <f t="shared" si="16"/>
        <v>0</v>
      </c>
      <c r="BW26" s="32" t="e">
        <f t="shared" si="84"/>
        <v>#DIV/0!</v>
      </c>
      <c r="BX26" s="32">
        <f t="shared" si="60"/>
        <v>0</v>
      </c>
      <c r="BY26" s="55">
        <f t="shared" si="17"/>
        <v>0</v>
      </c>
      <c r="BZ26" s="32" t="e">
        <f t="shared" si="85"/>
        <v>#DIV/0!</v>
      </c>
      <c r="CA26" s="32">
        <f t="shared" si="61"/>
        <v>0</v>
      </c>
      <c r="CB26" s="55">
        <f t="shared" si="18"/>
        <v>0</v>
      </c>
      <c r="CC26" s="35" t="e">
        <f t="shared" si="86"/>
        <v>#DIV/0!</v>
      </c>
      <c r="CD26" s="98">
        <f t="shared" si="62"/>
        <v>0</v>
      </c>
      <c r="CE26" s="55">
        <f t="shared" si="19"/>
        <v>0</v>
      </c>
      <c r="CF26" s="32" t="e">
        <f t="shared" si="87"/>
        <v>#DIV/0!</v>
      </c>
    </row>
    <row r="27" spans="1:84" ht="15" customHeight="1" x14ac:dyDescent="0.45">
      <c r="A27" s="31">
        <f t="shared" si="0"/>
        <v>0</v>
      </c>
      <c r="B27" s="31">
        <f t="shared" si="1"/>
        <v>0</v>
      </c>
      <c r="C27" s="31">
        <f t="shared" si="2"/>
        <v>0</v>
      </c>
      <c r="D27" s="32" t="e">
        <f t="shared" si="20"/>
        <v>#DIV/0!</v>
      </c>
      <c r="E27" s="32" t="e">
        <f t="shared" si="21"/>
        <v>#DIV/0!</v>
      </c>
      <c r="F27" s="32">
        <f t="shared" si="22"/>
        <v>0</v>
      </c>
      <c r="G27" s="32">
        <f t="shared" si="23"/>
        <v>0</v>
      </c>
      <c r="H27" s="32">
        <f t="shared" si="24"/>
        <v>0</v>
      </c>
      <c r="I27" s="33" t="e">
        <f t="shared" si="25"/>
        <v>#DIV/0!</v>
      </c>
      <c r="J27" s="32">
        <f t="shared" si="26"/>
        <v>0</v>
      </c>
      <c r="K27" s="55">
        <f t="shared" si="27"/>
        <v>0</v>
      </c>
      <c r="L27" s="32" t="e">
        <f t="shared" si="63"/>
        <v>#DIV/0!</v>
      </c>
      <c r="M27" s="32">
        <f t="shared" si="28"/>
        <v>0</v>
      </c>
      <c r="N27" s="55">
        <f t="shared" si="3"/>
        <v>0</v>
      </c>
      <c r="O27" s="32" t="e">
        <f t="shared" si="64"/>
        <v>#DIV/0!</v>
      </c>
      <c r="P27" s="32">
        <f t="shared" si="29"/>
        <v>0</v>
      </c>
      <c r="Q27" s="55">
        <f t="shared" si="30"/>
        <v>0</v>
      </c>
      <c r="R27" s="32" t="e">
        <f t="shared" si="65"/>
        <v>#DIV/0!</v>
      </c>
      <c r="S27" s="32">
        <f t="shared" si="31"/>
        <v>0</v>
      </c>
      <c r="T27" s="55">
        <f t="shared" si="32"/>
        <v>0</v>
      </c>
      <c r="U27" s="32" t="e">
        <f t="shared" si="66"/>
        <v>#DIV/0!</v>
      </c>
      <c r="V27" s="32">
        <f t="shared" si="33"/>
        <v>0</v>
      </c>
      <c r="W27" s="55">
        <f t="shared" si="34"/>
        <v>0</v>
      </c>
      <c r="X27" s="70" t="e">
        <f t="shared" si="67"/>
        <v>#DIV/0!</v>
      </c>
      <c r="Y27" s="67">
        <f t="shared" si="35"/>
        <v>0</v>
      </c>
      <c r="Z27" s="55">
        <f t="shared" si="36"/>
        <v>0</v>
      </c>
      <c r="AA27" s="32" t="e">
        <f t="shared" si="68"/>
        <v>#DIV/0!</v>
      </c>
      <c r="AB27" s="32">
        <f t="shared" si="37"/>
        <v>0</v>
      </c>
      <c r="AC27" s="55">
        <f t="shared" si="38"/>
        <v>0</v>
      </c>
      <c r="AD27" s="32" t="e">
        <f t="shared" si="69"/>
        <v>#DIV/0!</v>
      </c>
      <c r="AE27" s="67">
        <f t="shared" si="39"/>
        <v>0</v>
      </c>
      <c r="AF27" s="55">
        <f t="shared" si="40"/>
        <v>0</v>
      </c>
      <c r="AG27" s="32" t="e">
        <f t="shared" si="70"/>
        <v>#DIV/0!</v>
      </c>
      <c r="AH27" s="32">
        <f t="shared" si="41"/>
        <v>0</v>
      </c>
      <c r="AI27" s="55">
        <f t="shared" si="42"/>
        <v>0</v>
      </c>
      <c r="AJ27" s="70" t="e">
        <f t="shared" si="71"/>
        <v>#DIV/0!</v>
      </c>
      <c r="AK27" s="32">
        <f t="shared" si="43"/>
        <v>0</v>
      </c>
      <c r="AL27" s="55">
        <f t="shared" si="44"/>
        <v>0</v>
      </c>
      <c r="AM27" s="32" t="e">
        <f t="shared" si="72"/>
        <v>#DIV/0!</v>
      </c>
      <c r="AN27" s="32">
        <f t="shared" si="45"/>
        <v>0</v>
      </c>
      <c r="AO27" s="55">
        <f t="shared" si="46"/>
        <v>0</v>
      </c>
      <c r="AP27" s="32" t="e">
        <f t="shared" si="73"/>
        <v>#DIV/0!</v>
      </c>
      <c r="AQ27" s="32">
        <f t="shared" si="47"/>
        <v>0</v>
      </c>
      <c r="AR27" s="55">
        <f t="shared" si="6"/>
        <v>0</v>
      </c>
      <c r="AS27" s="32" t="e">
        <f t="shared" si="74"/>
        <v>#DIV/0!</v>
      </c>
      <c r="AT27" s="67">
        <f t="shared" si="48"/>
        <v>0</v>
      </c>
      <c r="AU27" s="55">
        <f t="shared" si="49"/>
        <v>0</v>
      </c>
      <c r="AV27" s="32" t="e">
        <f t="shared" si="75"/>
        <v>#DIV/0!</v>
      </c>
      <c r="AW27" s="32">
        <f t="shared" si="50"/>
        <v>0</v>
      </c>
      <c r="AX27" s="55">
        <f t="shared" si="51"/>
        <v>0</v>
      </c>
      <c r="AY27" s="70" t="e">
        <f t="shared" si="76"/>
        <v>#DIV/0!</v>
      </c>
      <c r="AZ27" s="32">
        <f t="shared" si="52"/>
        <v>0</v>
      </c>
      <c r="BA27" s="55">
        <f t="shared" si="9"/>
        <v>0</v>
      </c>
      <c r="BB27" s="32" t="e">
        <f t="shared" si="77"/>
        <v>#DIV/0!</v>
      </c>
      <c r="BC27" s="32">
        <f t="shared" si="53"/>
        <v>0</v>
      </c>
      <c r="BD27" s="55">
        <f t="shared" si="10"/>
        <v>0</v>
      </c>
      <c r="BE27" s="32" t="e">
        <f t="shared" si="78"/>
        <v>#DIV/0!</v>
      </c>
      <c r="BF27" s="32">
        <f t="shared" si="54"/>
        <v>0</v>
      </c>
      <c r="BG27" s="55">
        <f t="shared" si="11"/>
        <v>0</v>
      </c>
      <c r="BH27" s="32" t="e">
        <f t="shared" si="79"/>
        <v>#DIV/0!</v>
      </c>
      <c r="BI27" s="32">
        <f t="shared" si="55"/>
        <v>0</v>
      </c>
      <c r="BJ27" s="55">
        <f t="shared" si="12"/>
        <v>0</v>
      </c>
      <c r="BK27" s="32" t="e">
        <f t="shared" si="80"/>
        <v>#DIV/0!</v>
      </c>
      <c r="BL27" s="32">
        <f t="shared" si="56"/>
        <v>0</v>
      </c>
      <c r="BM27" s="55">
        <f t="shared" si="13"/>
        <v>0</v>
      </c>
      <c r="BN27" s="35" t="e">
        <f t="shared" si="81"/>
        <v>#DIV/0!</v>
      </c>
      <c r="BO27" s="98">
        <f t="shared" si="57"/>
        <v>0</v>
      </c>
      <c r="BP27" s="55">
        <f t="shared" si="14"/>
        <v>0</v>
      </c>
      <c r="BQ27" s="32" t="e">
        <f t="shared" si="82"/>
        <v>#DIV/0!</v>
      </c>
      <c r="BR27" s="32">
        <f t="shared" si="58"/>
        <v>0</v>
      </c>
      <c r="BS27" s="55">
        <f t="shared" si="15"/>
        <v>0</v>
      </c>
      <c r="BT27" s="32" t="e">
        <f t="shared" si="83"/>
        <v>#DIV/0!</v>
      </c>
      <c r="BU27" s="32">
        <f t="shared" si="59"/>
        <v>0</v>
      </c>
      <c r="BV27" s="55">
        <f t="shared" si="16"/>
        <v>0</v>
      </c>
      <c r="BW27" s="32" t="e">
        <f t="shared" si="84"/>
        <v>#DIV/0!</v>
      </c>
      <c r="BX27" s="32">
        <f t="shared" si="60"/>
        <v>0</v>
      </c>
      <c r="BY27" s="55">
        <f t="shared" si="17"/>
        <v>0</v>
      </c>
      <c r="BZ27" s="32" t="e">
        <f t="shared" si="85"/>
        <v>#DIV/0!</v>
      </c>
      <c r="CA27" s="32">
        <f t="shared" si="61"/>
        <v>0</v>
      </c>
      <c r="CB27" s="55">
        <f t="shared" si="18"/>
        <v>0</v>
      </c>
      <c r="CC27" s="35" t="e">
        <f t="shared" si="86"/>
        <v>#DIV/0!</v>
      </c>
      <c r="CD27" s="98">
        <f t="shared" si="62"/>
        <v>0</v>
      </c>
      <c r="CE27" s="55">
        <f t="shared" si="19"/>
        <v>0</v>
      </c>
      <c r="CF27" s="32" t="e">
        <f t="shared" si="87"/>
        <v>#DIV/0!</v>
      </c>
    </row>
    <row r="28" spans="1:84" ht="15" customHeight="1" x14ac:dyDescent="0.45">
      <c r="A28" s="31">
        <f t="shared" si="0"/>
        <v>0</v>
      </c>
      <c r="B28" s="31">
        <f t="shared" si="1"/>
        <v>0</v>
      </c>
      <c r="C28" s="31">
        <f t="shared" si="2"/>
        <v>0</v>
      </c>
      <c r="D28" s="32" t="e">
        <f t="shared" si="20"/>
        <v>#DIV/0!</v>
      </c>
      <c r="E28" s="32" t="e">
        <f t="shared" si="21"/>
        <v>#DIV/0!</v>
      </c>
      <c r="F28" s="32">
        <f t="shared" si="22"/>
        <v>0</v>
      </c>
      <c r="G28" s="32">
        <f t="shared" si="23"/>
        <v>0</v>
      </c>
      <c r="H28" s="32">
        <f t="shared" si="24"/>
        <v>0</v>
      </c>
      <c r="I28" s="33" t="e">
        <f t="shared" si="25"/>
        <v>#DIV/0!</v>
      </c>
      <c r="J28" s="32">
        <f t="shared" si="26"/>
        <v>0</v>
      </c>
      <c r="K28" s="55">
        <f t="shared" si="27"/>
        <v>0</v>
      </c>
      <c r="L28" s="32" t="e">
        <f t="shared" si="63"/>
        <v>#DIV/0!</v>
      </c>
      <c r="M28" s="32">
        <f t="shared" si="28"/>
        <v>0</v>
      </c>
      <c r="N28" s="55">
        <f t="shared" si="3"/>
        <v>0</v>
      </c>
      <c r="O28" s="32" t="e">
        <f t="shared" si="64"/>
        <v>#DIV/0!</v>
      </c>
      <c r="P28" s="32">
        <f t="shared" si="29"/>
        <v>0</v>
      </c>
      <c r="Q28" s="55">
        <f t="shared" si="30"/>
        <v>0</v>
      </c>
      <c r="R28" s="32" t="e">
        <f t="shared" si="65"/>
        <v>#DIV/0!</v>
      </c>
      <c r="S28" s="32">
        <f t="shared" si="31"/>
        <v>0</v>
      </c>
      <c r="T28" s="55">
        <f t="shared" si="32"/>
        <v>0</v>
      </c>
      <c r="U28" s="32" t="e">
        <f t="shared" si="66"/>
        <v>#DIV/0!</v>
      </c>
      <c r="V28" s="32">
        <f t="shared" si="33"/>
        <v>0</v>
      </c>
      <c r="W28" s="55">
        <f t="shared" si="34"/>
        <v>0</v>
      </c>
      <c r="X28" s="70" t="e">
        <f t="shared" si="67"/>
        <v>#DIV/0!</v>
      </c>
      <c r="Y28" s="67">
        <f t="shared" si="35"/>
        <v>0</v>
      </c>
      <c r="Z28" s="55">
        <f t="shared" si="36"/>
        <v>0</v>
      </c>
      <c r="AA28" s="32" t="e">
        <f t="shared" si="68"/>
        <v>#DIV/0!</v>
      </c>
      <c r="AB28" s="32">
        <f t="shared" si="37"/>
        <v>0</v>
      </c>
      <c r="AC28" s="55">
        <f t="shared" si="38"/>
        <v>0</v>
      </c>
      <c r="AD28" s="32" t="e">
        <f t="shared" si="69"/>
        <v>#DIV/0!</v>
      </c>
      <c r="AE28" s="67">
        <f t="shared" si="39"/>
        <v>0</v>
      </c>
      <c r="AF28" s="55">
        <f t="shared" si="40"/>
        <v>0</v>
      </c>
      <c r="AG28" s="32" t="e">
        <f t="shared" si="70"/>
        <v>#DIV/0!</v>
      </c>
      <c r="AH28" s="32">
        <f t="shared" si="41"/>
        <v>0</v>
      </c>
      <c r="AI28" s="55">
        <f t="shared" si="42"/>
        <v>0</v>
      </c>
      <c r="AJ28" s="70" t="e">
        <f t="shared" si="71"/>
        <v>#DIV/0!</v>
      </c>
      <c r="AK28" s="32">
        <f t="shared" si="43"/>
        <v>0</v>
      </c>
      <c r="AL28" s="55">
        <f t="shared" si="44"/>
        <v>0</v>
      </c>
      <c r="AM28" s="32" t="e">
        <f t="shared" si="72"/>
        <v>#DIV/0!</v>
      </c>
      <c r="AN28" s="32">
        <f t="shared" si="45"/>
        <v>0</v>
      </c>
      <c r="AO28" s="55">
        <f t="shared" si="46"/>
        <v>0</v>
      </c>
      <c r="AP28" s="32" t="e">
        <f t="shared" si="73"/>
        <v>#DIV/0!</v>
      </c>
      <c r="AQ28" s="32">
        <f t="shared" si="47"/>
        <v>0</v>
      </c>
      <c r="AR28" s="55">
        <f t="shared" si="6"/>
        <v>0</v>
      </c>
      <c r="AS28" s="32" t="e">
        <f t="shared" si="74"/>
        <v>#DIV/0!</v>
      </c>
      <c r="AT28" s="67">
        <f t="shared" si="48"/>
        <v>0</v>
      </c>
      <c r="AU28" s="55">
        <f t="shared" si="49"/>
        <v>0</v>
      </c>
      <c r="AV28" s="32" t="e">
        <f t="shared" si="75"/>
        <v>#DIV/0!</v>
      </c>
      <c r="AW28" s="32">
        <f t="shared" si="50"/>
        <v>0</v>
      </c>
      <c r="AX28" s="55">
        <f t="shared" si="51"/>
        <v>0</v>
      </c>
      <c r="AY28" s="70" t="e">
        <f t="shared" si="76"/>
        <v>#DIV/0!</v>
      </c>
      <c r="AZ28" s="32">
        <f t="shared" si="52"/>
        <v>0</v>
      </c>
      <c r="BA28" s="55">
        <f t="shared" si="9"/>
        <v>0</v>
      </c>
      <c r="BB28" s="32" t="e">
        <f t="shared" si="77"/>
        <v>#DIV/0!</v>
      </c>
      <c r="BC28" s="32">
        <f t="shared" si="53"/>
        <v>0</v>
      </c>
      <c r="BD28" s="55">
        <f t="shared" si="10"/>
        <v>0</v>
      </c>
      <c r="BE28" s="32" t="e">
        <f t="shared" si="78"/>
        <v>#DIV/0!</v>
      </c>
      <c r="BF28" s="32">
        <f t="shared" si="54"/>
        <v>0</v>
      </c>
      <c r="BG28" s="55">
        <f t="shared" si="11"/>
        <v>0</v>
      </c>
      <c r="BH28" s="32" t="e">
        <f t="shared" si="79"/>
        <v>#DIV/0!</v>
      </c>
      <c r="BI28" s="32">
        <f t="shared" si="55"/>
        <v>0</v>
      </c>
      <c r="BJ28" s="55">
        <f t="shared" si="12"/>
        <v>0</v>
      </c>
      <c r="BK28" s="32" t="e">
        <f t="shared" si="80"/>
        <v>#DIV/0!</v>
      </c>
      <c r="BL28" s="32">
        <f t="shared" si="56"/>
        <v>0</v>
      </c>
      <c r="BM28" s="55">
        <f t="shared" si="13"/>
        <v>0</v>
      </c>
      <c r="BN28" s="35" t="e">
        <f t="shared" si="81"/>
        <v>#DIV/0!</v>
      </c>
      <c r="BO28" s="98">
        <f t="shared" si="57"/>
        <v>0</v>
      </c>
      <c r="BP28" s="55">
        <f t="shared" si="14"/>
        <v>0</v>
      </c>
      <c r="BQ28" s="32" t="e">
        <f t="shared" si="82"/>
        <v>#DIV/0!</v>
      </c>
      <c r="BR28" s="32">
        <f t="shared" si="58"/>
        <v>0</v>
      </c>
      <c r="BS28" s="55">
        <f t="shared" si="15"/>
        <v>0</v>
      </c>
      <c r="BT28" s="32" t="e">
        <f t="shared" si="83"/>
        <v>#DIV/0!</v>
      </c>
      <c r="BU28" s="32">
        <f t="shared" si="59"/>
        <v>0</v>
      </c>
      <c r="BV28" s="55">
        <f t="shared" si="16"/>
        <v>0</v>
      </c>
      <c r="BW28" s="32" t="e">
        <f t="shared" si="84"/>
        <v>#DIV/0!</v>
      </c>
      <c r="BX28" s="32">
        <f t="shared" si="60"/>
        <v>0</v>
      </c>
      <c r="BY28" s="55">
        <f t="shared" si="17"/>
        <v>0</v>
      </c>
      <c r="BZ28" s="32" t="e">
        <f t="shared" si="85"/>
        <v>#DIV/0!</v>
      </c>
      <c r="CA28" s="32">
        <f t="shared" si="61"/>
        <v>0</v>
      </c>
      <c r="CB28" s="55">
        <f t="shared" si="18"/>
        <v>0</v>
      </c>
      <c r="CC28" s="35" t="e">
        <f t="shared" si="86"/>
        <v>#DIV/0!</v>
      </c>
      <c r="CD28" s="98">
        <f t="shared" si="62"/>
        <v>0</v>
      </c>
      <c r="CE28" s="55">
        <f t="shared" si="19"/>
        <v>0</v>
      </c>
      <c r="CF28" s="32" t="e">
        <f t="shared" si="87"/>
        <v>#DIV/0!</v>
      </c>
    </row>
    <row r="29" spans="1:84" ht="15" customHeight="1" x14ac:dyDescent="0.45">
      <c r="A29" s="31">
        <f t="shared" si="0"/>
        <v>0</v>
      </c>
      <c r="B29" s="31">
        <f t="shared" si="1"/>
        <v>0</v>
      </c>
      <c r="C29" s="31">
        <f t="shared" si="2"/>
        <v>0</v>
      </c>
      <c r="D29" s="32" t="e">
        <f t="shared" si="20"/>
        <v>#DIV/0!</v>
      </c>
      <c r="E29" s="32" t="e">
        <f t="shared" si="21"/>
        <v>#DIV/0!</v>
      </c>
      <c r="F29" s="32">
        <f t="shared" si="22"/>
        <v>0</v>
      </c>
      <c r="G29" s="32">
        <f t="shared" si="23"/>
        <v>0</v>
      </c>
      <c r="H29" s="32">
        <f t="shared" si="24"/>
        <v>0</v>
      </c>
      <c r="I29" s="33" t="e">
        <f t="shared" si="25"/>
        <v>#DIV/0!</v>
      </c>
      <c r="J29" s="32">
        <f t="shared" si="26"/>
        <v>0</v>
      </c>
      <c r="K29" s="55">
        <f t="shared" si="27"/>
        <v>0</v>
      </c>
      <c r="L29" s="32" t="e">
        <f t="shared" si="63"/>
        <v>#DIV/0!</v>
      </c>
      <c r="M29" s="32">
        <f t="shared" si="28"/>
        <v>0</v>
      </c>
      <c r="N29" s="55">
        <f t="shared" si="3"/>
        <v>0</v>
      </c>
      <c r="O29" s="32" t="e">
        <f t="shared" si="64"/>
        <v>#DIV/0!</v>
      </c>
      <c r="P29" s="32">
        <f t="shared" si="29"/>
        <v>0</v>
      </c>
      <c r="Q29" s="55">
        <f t="shared" si="30"/>
        <v>0</v>
      </c>
      <c r="R29" s="32" t="e">
        <f t="shared" si="65"/>
        <v>#DIV/0!</v>
      </c>
      <c r="S29" s="32">
        <f t="shared" si="31"/>
        <v>0</v>
      </c>
      <c r="T29" s="55">
        <f t="shared" si="32"/>
        <v>0</v>
      </c>
      <c r="U29" s="32" t="e">
        <f t="shared" si="66"/>
        <v>#DIV/0!</v>
      </c>
      <c r="V29" s="32">
        <f t="shared" si="33"/>
        <v>0</v>
      </c>
      <c r="W29" s="55">
        <f t="shared" si="34"/>
        <v>0</v>
      </c>
      <c r="X29" s="70" t="e">
        <f t="shared" si="67"/>
        <v>#DIV/0!</v>
      </c>
      <c r="Y29" s="67">
        <f t="shared" si="35"/>
        <v>0</v>
      </c>
      <c r="Z29" s="55">
        <f t="shared" si="36"/>
        <v>0</v>
      </c>
      <c r="AA29" s="32" t="e">
        <f t="shared" si="68"/>
        <v>#DIV/0!</v>
      </c>
      <c r="AB29" s="32">
        <f t="shared" si="37"/>
        <v>0</v>
      </c>
      <c r="AC29" s="55">
        <f t="shared" si="38"/>
        <v>0</v>
      </c>
      <c r="AD29" s="32" t="e">
        <f t="shared" si="69"/>
        <v>#DIV/0!</v>
      </c>
      <c r="AE29" s="67">
        <f t="shared" si="39"/>
        <v>0</v>
      </c>
      <c r="AF29" s="55">
        <f t="shared" si="40"/>
        <v>0</v>
      </c>
      <c r="AG29" s="32" t="e">
        <f t="shared" si="70"/>
        <v>#DIV/0!</v>
      </c>
      <c r="AH29" s="32">
        <f t="shared" si="41"/>
        <v>0</v>
      </c>
      <c r="AI29" s="55">
        <f t="shared" si="42"/>
        <v>0</v>
      </c>
      <c r="AJ29" s="70" t="e">
        <f t="shared" si="71"/>
        <v>#DIV/0!</v>
      </c>
      <c r="AK29" s="32">
        <f t="shared" si="43"/>
        <v>0</v>
      </c>
      <c r="AL29" s="55">
        <f t="shared" si="44"/>
        <v>0</v>
      </c>
      <c r="AM29" s="32" t="e">
        <f t="shared" si="72"/>
        <v>#DIV/0!</v>
      </c>
      <c r="AN29" s="32">
        <f t="shared" si="45"/>
        <v>0</v>
      </c>
      <c r="AO29" s="55">
        <f t="shared" si="46"/>
        <v>0</v>
      </c>
      <c r="AP29" s="32" t="e">
        <f t="shared" si="73"/>
        <v>#DIV/0!</v>
      </c>
      <c r="AQ29" s="32">
        <f t="shared" si="47"/>
        <v>0</v>
      </c>
      <c r="AR29" s="55">
        <f t="shared" si="6"/>
        <v>0</v>
      </c>
      <c r="AS29" s="32" t="e">
        <f t="shared" si="74"/>
        <v>#DIV/0!</v>
      </c>
      <c r="AT29" s="67">
        <f t="shared" si="48"/>
        <v>0</v>
      </c>
      <c r="AU29" s="55">
        <f t="shared" si="49"/>
        <v>0</v>
      </c>
      <c r="AV29" s="32" t="e">
        <f t="shared" si="75"/>
        <v>#DIV/0!</v>
      </c>
      <c r="AW29" s="32">
        <f t="shared" si="50"/>
        <v>0</v>
      </c>
      <c r="AX29" s="55">
        <f t="shared" si="51"/>
        <v>0</v>
      </c>
      <c r="AY29" s="70" t="e">
        <f t="shared" si="76"/>
        <v>#DIV/0!</v>
      </c>
      <c r="AZ29" s="32">
        <f t="shared" si="52"/>
        <v>0</v>
      </c>
      <c r="BA29" s="55">
        <f t="shared" si="9"/>
        <v>0</v>
      </c>
      <c r="BB29" s="32" t="e">
        <f t="shared" si="77"/>
        <v>#DIV/0!</v>
      </c>
      <c r="BC29" s="32">
        <f t="shared" si="53"/>
        <v>0</v>
      </c>
      <c r="BD29" s="55">
        <f t="shared" si="10"/>
        <v>0</v>
      </c>
      <c r="BE29" s="32" t="e">
        <f t="shared" si="78"/>
        <v>#DIV/0!</v>
      </c>
      <c r="BF29" s="32">
        <f t="shared" si="54"/>
        <v>0</v>
      </c>
      <c r="BG29" s="55">
        <f t="shared" si="11"/>
        <v>0</v>
      </c>
      <c r="BH29" s="32" t="e">
        <f t="shared" si="79"/>
        <v>#DIV/0!</v>
      </c>
      <c r="BI29" s="32">
        <f t="shared" si="55"/>
        <v>0</v>
      </c>
      <c r="BJ29" s="55">
        <f t="shared" si="12"/>
        <v>0</v>
      </c>
      <c r="BK29" s="32" t="e">
        <f t="shared" si="80"/>
        <v>#DIV/0!</v>
      </c>
      <c r="BL29" s="32">
        <f t="shared" si="56"/>
        <v>0</v>
      </c>
      <c r="BM29" s="55">
        <f t="shared" si="13"/>
        <v>0</v>
      </c>
      <c r="BN29" s="35" t="e">
        <f t="shared" si="81"/>
        <v>#DIV/0!</v>
      </c>
      <c r="BO29" s="98">
        <f t="shared" si="57"/>
        <v>0</v>
      </c>
      <c r="BP29" s="55">
        <f t="shared" si="14"/>
        <v>0</v>
      </c>
      <c r="BQ29" s="32" t="e">
        <f t="shared" si="82"/>
        <v>#DIV/0!</v>
      </c>
      <c r="BR29" s="32">
        <f t="shared" si="58"/>
        <v>0</v>
      </c>
      <c r="BS29" s="55">
        <f t="shared" si="15"/>
        <v>0</v>
      </c>
      <c r="BT29" s="32" t="e">
        <f t="shared" si="83"/>
        <v>#DIV/0!</v>
      </c>
      <c r="BU29" s="32">
        <f t="shared" si="59"/>
        <v>0</v>
      </c>
      <c r="BV29" s="55">
        <f t="shared" si="16"/>
        <v>0</v>
      </c>
      <c r="BW29" s="32" t="e">
        <f t="shared" si="84"/>
        <v>#DIV/0!</v>
      </c>
      <c r="BX29" s="32">
        <f t="shared" si="60"/>
        <v>0</v>
      </c>
      <c r="BY29" s="55">
        <f t="shared" si="17"/>
        <v>0</v>
      </c>
      <c r="BZ29" s="32" t="e">
        <f t="shared" si="85"/>
        <v>#DIV/0!</v>
      </c>
      <c r="CA29" s="32">
        <f t="shared" si="61"/>
        <v>0</v>
      </c>
      <c r="CB29" s="55">
        <f t="shared" si="18"/>
        <v>0</v>
      </c>
      <c r="CC29" s="35" t="e">
        <f t="shared" si="86"/>
        <v>#DIV/0!</v>
      </c>
      <c r="CD29" s="98">
        <f t="shared" si="62"/>
        <v>0</v>
      </c>
      <c r="CE29" s="55">
        <f t="shared" si="19"/>
        <v>0</v>
      </c>
      <c r="CF29" s="32" t="e">
        <f t="shared" si="87"/>
        <v>#DIV/0!</v>
      </c>
    </row>
    <row r="30" spans="1:84" ht="15" customHeight="1" x14ac:dyDescent="0.45">
      <c r="A30" s="31">
        <f t="shared" si="0"/>
        <v>0</v>
      </c>
      <c r="B30" s="31">
        <f t="shared" si="1"/>
        <v>0</v>
      </c>
      <c r="C30" s="31">
        <f t="shared" si="2"/>
        <v>0</v>
      </c>
      <c r="D30" s="32" t="e">
        <f t="shared" si="20"/>
        <v>#DIV/0!</v>
      </c>
      <c r="E30" s="32" t="e">
        <f t="shared" si="21"/>
        <v>#DIV/0!</v>
      </c>
      <c r="F30" s="32">
        <f t="shared" si="22"/>
        <v>0</v>
      </c>
      <c r="G30" s="32">
        <f t="shared" si="23"/>
        <v>0</v>
      </c>
      <c r="H30" s="32">
        <f t="shared" si="24"/>
        <v>0</v>
      </c>
      <c r="I30" s="33" t="e">
        <f t="shared" si="25"/>
        <v>#DIV/0!</v>
      </c>
      <c r="J30" s="32">
        <f t="shared" si="26"/>
        <v>0</v>
      </c>
      <c r="K30" s="55">
        <f t="shared" si="27"/>
        <v>0</v>
      </c>
      <c r="L30" s="32" t="e">
        <f t="shared" si="63"/>
        <v>#DIV/0!</v>
      </c>
      <c r="M30" s="32">
        <f t="shared" si="28"/>
        <v>0</v>
      </c>
      <c r="N30" s="55">
        <f t="shared" si="3"/>
        <v>0</v>
      </c>
      <c r="O30" s="32" t="e">
        <f t="shared" si="64"/>
        <v>#DIV/0!</v>
      </c>
      <c r="P30" s="32">
        <f t="shared" si="29"/>
        <v>0</v>
      </c>
      <c r="Q30" s="55">
        <f t="shared" si="30"/>
        <v>0</v>
      </c>
      <c r="R30" s="32" t="e">
        <f t="shared" si="65"/>
        <v>#DIV/0!</v>
      </c>
      <c r="S30" s="32">
        <f t="shared" si="31"/>
        <v>0</v>
      </c>
      <c r="T30" s="55">
        <f t="shared" si="32"/>
        <v>0</v>
      </c>
      <c r="U30" s="32" t="e">
        <f t="shared" si="66"/>
        <v>#DIV/0!</v>
      </c>
      <c r="V30" s="32">
        <f t="shared" si="33"/>
        <v>0</v>
      </c>
      <c r="W30" s="55">
        <f t="shared" si="34"/>
        <v>0</v>
      </c>
      <c r="X30" s="70" t="e">
        <f t="shared" si="67"/>
        <v>#DIV/0!</v>
      </c>
      <c r="Y30" s="67">
        <f t="shared" si="35"/>
        <v>0</v>
      </c>
      <c r="Z30" s="55">
        <f t="shared" si="36"/>
        <v>0</v>
      </c>
      <c r="AA30" s="32" t="e">
        <f t="shared" si="68"/>
        <v>#DIV/0!</v>
      </c>
      <c r="AB30" s="32">
        <f t="shared" si="37"/>
        <v>0</v>
      </c>
      <c r="AC30" s="55">
        <f t="shared" si="38"/>
        <v>0</v>
      </c>
      <c r="AD30" s="32" t="e">
        <f t="shared" si="69"/>
        <v>#DIV/0!</v>
      </c>
      <c r="AE30" s="67">
        <f t="shared" si="39"/>
        <v>0</v>
      </c>
      <c r="AF30" s="55">
        <f t="shared" si="40"/>
        <v>0</v>
      </c>
      <c r="AG30" s="32" t="e">
        <f t="shared" si="70"/>
        <v>#DIV/0!</v>
      </c>
      <c r="AH30" s="32">
        <f t="shared" si="41"/>
        <v>0</v>
      </c>
      <c r="AI30" s="55">
        <f t="shared" si="42"/>
        <v>0</v>
      </c>
      <c r="AJ30" s="70" t="e">
        <f t="shared" si="71"/>
        <v>#DIV/0!</v>
      </c>
      <c r="AK30" s="32">
        <f t="shared" si="43"/>
        <v>0</v>
      </c>
      <c r="AL30" s="55">
        <f t="shared" si="44"/>
        <v>0</v>
      </c>
      <c r="AM30" s="32" t="e">
        <f t="shared" si="72"/>
        <v>#DIV/0!</v>
      </c>
      <c r="AN30" s="32">
        <f t="shared" si="45"/>
        <v>0</v>
      </c>
      <c r="AO30" s="55">
        <f t="shared" si="46"/>
        <v>0</v>
      </c>
      <c r="AP30" s="32" t="e">
        <f t="shared" si="73"/>
        <v>#DIV/0!</v>
      </c>
      <c r="AQ30" s="32">
        <f t="shared" si="47"/>
        <v>0</v>
      </c>
      <c r="AR30" s="55">
        <f t="shared" si="6"/>
        <v>0</v>
      </c>
      <c r="AS30" s="32" t="e">
        <f t="shared" si="74"/>
        <v>#DIV/0!</v>
      </c>
      <c r="AT30" s="67">
        <f t="shared" si="48"/>
        <v>0</v>
      </c>
      <c r="AU30" s="55">
        <f t="shared" si="49"/>
        <v>0</v>
      </c>
      <c r="AV30" s="32" t="e">
        <f t="shared" si="75"/>
        <v>#DIV/0!</v>
      </c>
      <c r="AW30" s="32">
        <f t="shared" si="50"/>
        <v>0</v>
      </c>
      <c r="AX30" s="55">
        <f t="shared" si="51"/>
        <v>0</v>
      </c>
      <c r="AY30" s="70" t="e">
        <f t="shared" si="76"/>
        <v>#DIV/0!</v>
      </c>
      <c r="AZ30" s="32">
        <f t="shared" si="52"/>
        <v>0</v>
      </c>
      <c r="BA30" s="55">
        <f t="shared" si="9"/>
        <v>0</v>
      </c>
      <c r="BB30" s="32" t="e">
        <f t="shared" si="77"/>
        <v>#DIV/0!</v>
      </c>
      <c r="BC30" s="32">
        <f t="shared" si="53"/>
        <v>0</v>
      </c>
      <c r="BD30" s="55">
        <f t="shared" si="10"/>
        <v>0</v>
      </c>
      <c r="BE30" s="32" t="e">
        <f t="shared" si="78"/>
        <v>#DIV/0!</v>
      </c>
      <c r="BF30" s="32">
        <f t="shared" si="54"/>
        <v>0</v>
      </c>
      <c r="BG30" s="55">
        <f t="shared" si="11"/>
        <v>0</v>
      </c>
      <c r="BH30" s="32" t="e">
        <f t="shared" si="79"/>
        <v>#DIV/0!</v>
      </c>
      <c r="BI30" s="32">
        <f t="shared" si="55"/>
        <v>0</v>
      </c>
      <c r="BJ30" s="55">
        <f t="shared" si="12"/>
        <v>0</v>
      </c>
      <c r="BK30" s="32" t="e">
        <f t="shared" si="80"/>
        <v>#DIV/0!</v>
      </c>
      <c r="BL30" s="32">
        <f t="shared" si="56"/>
        <v>0</v>
      </c>
      <c r="BM30" s="55">
        <f t="shared" si="13"/>
        <v>0</v>
      </c>
      <c r="BN30" s="35" t="e">
        <f t="shared" si="81"/>
        <v>#DIV/0!</v>
      </c>
      <c r="BO30" s="98">
        <f t="shared" si="57"/>
        <v>0</v>
      </c>
      <c r="BP30" s="55">
        <f t="shared" si="14"/>
        <v>0</v>
      </c>
      <c r="BQ30" s="32" t="e">
        <f t="shared" si="82"/>
        <v>#DIV/0!</v>
      </c>
      <c r="BR30" s="32">
        <f t="shared" si="58"/>
        <v>0</v>
      </c>
      <c r="BS30" s="55">
        <f t="shared" si="15"/>
        <v>0</v>
      </c>
      <c r="BT30" s="32" t="e">
        <f t="shared" si="83"/>
        <v>#DIV/0!</v>
      </c>
      <c r="BU30" s="32">
        <f t="shared" si="59"/>
        <v>0</v>
      </c>
      <c r="BV30" s="55">
        <f t="shared" si="16"/>
        <v>0</v>
      </c>
      <c r="BW30" s="32" t="e">
        <f t="shared" si="84"/>
        <v>#DIV/0!</v>
      </c>
      <c r="BX30" s="32">
        <f t="shared" si="60"/>
        <v>0</v>
      </c>
      <c r="BY30" s="55">
        <f t="shared" si="17"/>
        <v>0</v>
      </c>
      <c r="BZ30" s="32" t="e">
        <f t="shared" si="85"/>
        <v>#DIV/0!</v>
      </c>
      <c r="CA30" s="32">
        <f t="shared" si="61"/>
        <v>0</v>
      </c>
      <c r="CB30" s="55">
        <f t="shared" si="18"/>
        <v>0</v>
      </c>
      <c r="CC30" s="35" t="e">
        <f t="shared" si="86"/>
        <v>#DIV/0!</v>
      </c>
      <c r="CD30" s="98">
        <f t="shared" si="62"/>
        <v>0</v>
      </c>
      <c r="CE30" s="55">
        <f t="shared" si="19"/>
        <v>0</v>
      </c>
      <c r="CF30" s="32" t="e">
        <f t="shared" si="87"/>
        <v>#DIV/0!</v>
      </c>
    </row>
    <row r="31" spans="1:84" ht="15" customHeight="1" x14ac:dyDescent="0.45">
      <c r="A31" s="31">
        <f t="shared" si="0"/>
        <v>0</v>
      </c>
      <c r="B31" s="31">
        <f t="shared" si="1"/>
        <v>0</v>
      </c>
      <c r="C31" s="31">
        <f t="shared" si="2"/>
        <v>0</v>
      </c>
      <c r="D31" s="32" t="e">
        <f t="shared" si="20"/>
        <v>#DIV/0!</v>
      </c>
      <c r="E31" s="32" t="e">
        <f t="shared" si="21"/>
        <v>#DIV/0!</v>
      </c>
      <c r="F31" s="32">
        <f t="shared" si="22"/>
        <v>0</v>
      </c>
      <c r="G31" s="32">
        <f t="shared" si="23"/>
        <v>0</v>
      </c>
      <c r="H31" s="32">
        <f t="shared" si="24"/>
        <v>0</v>
      </c>
      <c r="I31" s="33" t="e">
        <f t="shared" si="25"/>
        <v>#DIV/0!</v>
      </c>
      <c r="J31" s="32">
        <f t="shared" si="26"/>
        <v>0</v>
      </c>
      <c r="K31" s="55">
        <f t="shared" si="27"/>
        <v>0</v>
      </c>
      <c r="L31" s="32" t="e">
        <f t="shared" si="63"/>
        <v>#DIV/0!</v>
      </c>
      <c r="M31" s="32">
        <f t="shared" si="28"/>
        <v>0</v>
      </c>
      <c r="N31" s="55">
        <f t="shared" si="3"/>
        <v>0</v>
      </c>
      <c r="O31" s="32" t="e">
        <f t="shared" si="64"/>
        <v>#DIV/0!</v>
      </c>
      <c r="P31" s="32">
        <f t="shared" si="29"/>
        <v>0</v>
      </c>
      <c r="Q31" s="55">
        <f t="shared" si="30"/>
        <v>0</v>
      </c>
      <c r="R31" s="32" t="e">
        <f t="shared" si="65"/>
        <v>#DIV/0!</v>
      </c>
      <c r="S31" s="32">
        <f t="shared" si="31"/>
        <v>0</v>
      </c>
      <c r="T31" s="55">
        <f t="shared" si="32"/>
        <v>0</v>
      </c>
      <c r="U31" s="32" t="e">
        <f t="shared" si="66"/>
        <v>#DIV/0!</v>
      </c>
      <c r="V31" s="32">
        <f t="shared" si="33"/>
        <v>0</v>
      </c>
      <c r="W31" s="55">
        <f t="shared" si="34"/>
        <v>0</v>
      </c>
      <c r="X31" s="70" t="e">
        <f t="shared" si="67"/>
        <v>#DIV/0!</v>
      </c>
      <c r="Y31" s="67">
        <f t="shared" si="35"/>
        <v>0</v>
      </c>
      <c r="Z31" s="55">
        <f t="shared" si="36"/>
        <v>0</v>
      </c>
      <c r="AA31" s="32" t="e">
        <f t="shared" si="68"/>
        <v>#DIV/0!</v>
      </c>
      <c r="AB31" s="32">
        <f t="shared" si="37"/>
        <v>0</v>
      </c>
      <c r="AC31" s="55">
        <f t="shared" si="38"/>
        <v>0</v>
      </c>
      <c r="AD31" s="32" t="e">
        <f t="shared" si="69"/>
        <v>#DIV/0!</v>
      </c>
      <c r="AE31" s="67">
        <f t="shared" si="39"/>
        <v>0</v>
      </c>
      <c r="AF31" s="55">
        <f t="shared" si="40"/>
        <v>0</v>
      </c>
      <c r="AG31" s="32" t="e">
        <f t="shared" si="70"/>
        <v>#DIV/0!</v>
      </c>
      <c r="AH31" s="32">
        <f t="shared" si="41"/>
        <v>0</v>
      </c>
      <c r="AI31" s="55">
        <f t="shared" si="42"/>
        <v>0</v>
      </c>
      <c r="AJ31" s="70" t="e">
        <f t="shared" si="71"/>
        <v>#DIV/0!</v>
      </c>
      <c r="AK31" s="32">
        <f t="shared" si="43"/>
        <v>0</v>
      </c>
      <c r="AL31" s="55">
        <f t="shared" si="44"/>
        <v>0</v>
      </c>
      <c r="AM31" s="32" t="e">
        <f t="shared" si="72"/>
        <v>#DIV/0!</v>
      </c>
      <c r="AN31" s="32">
        <f t="shared" si="45"/>
        <v>0</v>
      </c>
      <c r="AO31" s="55">
        <f t="shared" si="46"/>
        <v>0</v>
      </c>
      <c r="AP31" s="32" t="e">
        <f t="shared" si="73"/>
        <v>#DIV/0!</v>
      </c>
      <c r="AQ31" s="32">
        <f t="shared" si="47"/>
        <v>0</v>
      </c>
      <c r="AR31" s="55">
        <f t="shared" si="6"/>
        <v>0</v>
      </c>
      <c r="AS31" s="32" t="e">
        <f t="shared" si="74"/>
        <v>#DIV/0!</v>
      </c>
      <c r="AT31" s="67">
        <f t="shared" si="48"/>
        <v>0</v>
      </c>
      <c r="AU31" s="55">
        <f t="shared" si="49"/>
        <v>0</v>
      </c>
      <c r="AV31" s="32" t="e">
        <f t="shared" si="75"/>
        <v>#DIV/0!</v>
      </c>
      <c r="AW31" s="32">
        <f t="shared" si="50"/>
        <v>0</v>
      </c>
      <c r="AX31" s="55">
        <f t="shared" si="51"/>
        <v>0</v>
      </c>
      <c r="AY31" s="70" t="e">
        <f t="shared" si="76"/>
        <v>#DIV/0!</v>
      </c>
      <c r="AZ31" s="32">
        <f t="shared" si="52"/>
        <v>0</v>
      </c>
      <c r="BA31" s="55">
        <f t="shared" si="9"/>
        <v>0</v>
      </c>
      <c r="BB31" s="32" t="e">
        <f t="shared" si="77"/>
        <v>#DIV/0!</v>
      </c>
      <c r="BC31" s="32">
        <f t="shared" si="53"/>
        <v>0</v>
      </c>
      <c r="BD31" s="55">
        <f t="shared" si="10"/>
        <v>0</v>
      </c>
      <c r="BE31" s="32" t="e">
        <f t="shared" si="78"/>
        <v>#DIV/0!</v>
      </c>
      <c r="BF31" s="32">
        <f t="shared" si="54"/>
        <v>0</v>
      </c>
      <c r="BG31" s="55">
        <f t="shared" si="11"/>
        <v>0</v>
      </c>
      <c r="BH31" s="32" t="e">
        <f t="shared" si="79"/>
        <v>#DIV/0!</v>
      </c>
      <c r="BI31" s="32">
        <f t="shared" si="55"/>
        <v>0</v>
      </c>
      <c r="BJ31" s="55">
        <f t="shared" si="12"/>
        <v>0</v>
      </c>
      <c r="BK31" s="32" t="e">
        <f t="shared" si="80"/>
        <v>#DIV/0!</v>
      </c>
      <c r="BL31" s="32">
        <f t="shared" si="56"/>
        <v>0</v>
      </c>
      <c r="BM31" s="55">
        <f t="shared" si="13"/>
        <v>0</v>
      </c>
      <c r="BN31" s="35" t="e">
        <f t="shared" si="81"/>
        <v>#DIV/0!</v>
      </c>
      <c r="BO31" s="98">
        <f t="shared" si="57"/>
        <v>0</v>
      </c>
      <c r="BP31" s="55">
        <f t="shared" si="14"/>
        <v>0</v>
      </c>
      <c r="BQ31" s="32" t="e">
        <f t="shared" si="82"/>
        <v>#DIV/0!</v>
      </c>
      <c r="BR31" s="32">
        <f t="shared" si="58"/>
        <v>0</v>
      </c>
      <c r="BS31" s="55">
        <f t="shared" si="15"/>
        <v>0</v>
      </c>
      <c r="BT31" s="32" t="e">
        <f t="shared" si="83"/>
        <v>#DIV/0!</v>
      </c>
      <c r="BU31" s="32">
        <f t="shared" si="59"/>
        <v>0</v>
      </c>
      <c r="BV31" s="55">
        <f t="shared" si="16"/>
        <v>0</v>
      </c>
      <c r="BW31" s="32" t="e">
        <f t="shared" si="84"/>
        <v>#DIV/0!</v>
      </c>
      <c r="BX31" s="32">
        <f t="shared" si="60"/>
        <v>0</v>
      </c>
      <c r="BY31" s="55">
        <f t="shared" si="17"/>
        <v>0</v>
      </c>
      <c r="BZ31" s="32" t="e">
        <f t="shared" si="85"/>
        <v>#DIV/0!</v>
      </c>
      <c r="CA31" s="32">
        <f t="shared" si="61"/>
        <v>0</v>
      </c>
      <c r="CB31" s="55">
        <f t="shared" si="18"/>
        <v>0</v>
      </c>
      <c r="CC31" s="35" t="e">
        <f t="shared" si="86"/>
        <v>#DIV/0!</v>
      </c>
      <c r="CD31" s="98">
        <f t="shared" si="62"/>
        <v>0</v>
      </c>
      <c r="CE31" s="55">
        <f t="shared" si="19"/>
        <v>0</v>
      </c>
      <c r="CF31" s="32" t="e">
        <f t="shared" si="87"/>
        <v>#DIV/0!</v>
      </c>
    </row>
    <row r="32" spans="1:84" ht="15" customHeight="1" x14ac:dyDescent="0.45">
      <c r="A32" s="31">
        <f>+IF(A31-C32&gt;0,A31-C32,0)</f>
        <v>0</v>
      </c>
      <c r="B32" s="31">
        <f t="shared" si="1"/>
        <v>0</v>
      </c>
      <c r="C32" s="31">
        <f t="shared" si="2"/>
        <v>0</v>
      </c>
      <c r="D32" s="32" t="e">
        <f t="shared" si="20"/>
        <v>#DIV/0!</v>
      </c>
      <c r="E32" s="32" t="e">
        <f t="shared" si="21"/>
        <v>#DIV/0!</v>
      </c>
      <c r="F32" s="32">
        <f t="shared" si="22"/>
        <v>0</v>
      </c>
      <c r="G32" s="32">
        <f t="shared" si="23"/>
        <v>0</v>
      </c>
      <c r="H32" s="32">
        <f t="shared" si="24"/>
        <v>0</v>
      </c>
      <c r="I32" s="33" t="e">
        <f t="shared" si="25"/>
        <v>#DIV/0!</v>
      </c>
      <c r="J32" s="32">
        <f t="shared" si="26"/>
        <v>0</v>
      </c>
      <c r="K32" s="55">
        <f t="shared" si="27"/>
        <v>0</v>
      </c>
      <c r="L32" s="32" t="e">
        <f t="shared" si="63"/>
        <v>#DIV/0!</v>
      </c>
      <c r="M32" s="32">
        <f t="shared" si="28"/>
        <v>0</v>
      </c>
      <c r="N32" s="55">
        <f t="shared" si="3"/>
        <v>0</v>
      </c>
      <c r="O32" s="32" t="e">
        <f t="shared" si="64"/>
        <v>#DIV/0!</v>
      </c>
      <c r="P32" s="32">
        <f t="shared" si="29"/>
        <v>0</v>
      </c>
      <c r="Q32" s="55">
        <f t="shared" si="30"/>
        <v>0</v>
      </c>
      <c r="R32" s="32" t="e">
        <f t="shared" si="65"/>
        <v>#DIV/0!</v>
      </c>
      <c r="S32" s="32">
        <f t="shared" si="31"/>
        <v>0</v>
      </c>
      <c r="T32" s="55">
        <f t="shared" si="32"/>
        <v>0</v>
      </c>
      <c r="U32" s="32" t="e">
        <f t="shared" si="66"/>
        <v>#DIV/0!</v>
      </c>
      <c r="V32" s="32">
        <f t="shared" si="33"/>
        <v>0</v>
      </c>
      <c r="W32" s="55">
        <f t="shared" si="34"/>
        <v>0</v>
      </c>
      <c r="X32" s="70" t="e">
        <f t="shared" si="67"/>
        <v>#DIV/0!</v>
      </c>
      <c r="Y32" s="67">
        <f t="shared" si="35"/>
        <v>0</v>
      </c>
      <c r="Z32" s="55">
        <f t="shared" si="36"/>
        <v>0</v>
      </c>
      <c r="AA32" s="32" t="e">
        <f t="shared" si="68"/>
        <v>#DIV/0!</v>
      </c>
      <c r="AB32" s="32">
        <f t="shared" si="37"/>
        <v>0</v>
      </c>
      <c r="AC32" s="55">
        <f t="shared" si="38"/>
        <v>0</v>
      </c>
      <c r="AD32" s="32" t="e">
        <f t="shared" si="69"/>
        <v>#DIV/0!</v>
      </c>
      <c r="AE32" s="67">
        <f t="shared" si="39"/>
        <v>0</v>
      </c>
      <c r="AF32" s="55">
        <f t="shared" si="40"/>
        <v>0</v>
      </c>
      <c r="AG32" s="32" t="e">
        <f t="shared" si="70"/>
        <v>#DIV/0!</v>
      </c>
      <c r="AH32" s="32">
        <f t="shared" si="41"/>
        <v>0</v>
      </c>
      <c r="AI32" s="55">
        <f t="shared" si="42"/>
        <v>0</v>
      </c>
      <c r="AJ32" s="70" t="e">
        <f t="shared" si="71"/>
        <v>#DIV/0!</v>
      </c>
      <c r="AK32" s="32">
        <f t="shared" si="43"/>
        <v>0</v>
      </c>
      <c r="AL32" s="55">
        <f t="shared" si="44"/>
        <v>0</v>
      </c>
      <c r="AM32" s="32" t="e">
        <f t="shared" si="72"/>
        <v>#DIV/0!</v>
      </c>
      <c r="AN32" s="32">
        <f t="shared" si="45"/>
        <v>0</v>
      </c>
      <c r="AO32" s="55">
        <f t="shared" si="46"/>
        <v>0</v>
      </c>
      <c r="AP32" s="32" t="e">
        <f t="shared" si="73"/>
        <v>#DIV/0!</v>
      </c>
      <c r="AQ32" s="32">
        <f t="shared" si="47"/>
        <v>0</v>
      </c>
      <c r="AR32" s="55">
        <f t="shared" si="6"/>
        <v>0</v>
      </c>
      <c r="AS32" s="32" t="e">
        <f t="shared" si="74"/>
        <v>#DIV/0!</v>
      </c>
      <c r="AT32" s="67">
        <f t="shared" si="48"/>
        <v>0</v>
      </c>
      <c r="AU32" s="55">
        <f t="shared" si="49"/>
        <v>0</v>
      </c>
      <c r="AV32" s="32" t="e">
        <f t="shared" si="75"/>
        <v>#DIV/0!</v>
      </c>
      <c r="AW32" s="32">
        <f t="shared" si="50"/>
        <v>0</v>
      </c>
      <c r="AX32" s="55">
        <f t="shared" si="51"/>
        <v>0</v>
      </c>
      <c r="AY32" s="70" t="e">
        <f t="shared" si="76"/>
        <v>#DIV/0!</v>
      </c>
      <c r="AZ32" s="32">
        <f t="shared" si="52"/>
        <v>0</v>
      </c>
      <c r="BA32" s="55">
        <f t="shared" si="9"/>
        <v>0</v>
      </c>
      <c r="BB32" s="32" t="e">
        <f t="shared" si="77"/>
        <v>#DIV/0!</v>
      </c>
      <c r="BC32" s="32">
        <f t="shared" si="53"/>
        <v>0</v>
      </c>
      <c r="BD32" s="55">
        <f t="shared" si="10"/>
        <v>0</v>
      </c>
      <c r="BE32" s="32" t="e">
        <f t="shared" si="78"/>
        <v>#DIV/0!</v>
      </c>
      <c r="BF32" s="32">
        <f t="shared" si="54"/>
        <v>0</v>
      </c>
      <c r="BG32" s="55">
        <f t="shared" si="11"/>
        <v>0</v>
      </c>
      <c r="BH32" s="32" t="e">
        <f t="shared" si="79"/>
        <v>#DIV/0!</v>
      </c>
      <c r="BI32" s="32">
        <f t="shared" si="55"/>
        <v>0</v>
      </c>
      <c r="BJ32" s="55">
        <f t="shared" si="12"/>
        <v>0</v>
      </c>
      <c r="BK32" s="32" t="e">
        <f t="shared" si="80"/>
        <v>#DIV/0!</v>
      </c>
      <c r="BL32" s="32">
        <f t="shared" si="56"/>
        <v>0</v>
      </c>
      <c r="BM32" s="55">
        <f t="shared" si="13"/>
        <v>0</v>
      </c>
      <c r="BN32" s="35" t="e">
        <f t="shared" si="81"/>
        <v>#DIV/0!</v>
      </c>
      <c r="BO32" s="98">
        <f t="shared" si="57"/>
        <v>0</v>
      </c>
      <c r="BP32" s="55">
        <f t="shared" si="14"/>
        <v>0</v>
      </c>
      <c r="BQ32" s="32" t="e">
        <f t="shared" si="82"/>
        <v>#DIV/0!</v>
      </c>
      <c r="BR32" s="32">
        <f t="shared" si="58"/>
        <v>0</v>
      </c>
      <c r="BS32" s="55">
        <f t="shared" si="15"/>
        <v>0</v>
      </c>
      <c r="BT32" s="32" t="e">
        <f t="shared" si="83"/>
        <v>#DIV/0!</v>
      </c>
      <c r="BU32" s="32">
        <f t="shared" si="59"/>
        <v>0</v>
      </c>
      <c r="BV32" s="55">
        <f t="shared" si="16"/>
        <v>0</v>
      </c>
      <c r="BW32" s="32" t="e">
        <f t="shared" si="84"/>
        <v>#DIV/0!</v>
      </c>
      <c r="BX32" s="32">
        <f t="shared" si="60"/>
        <v>0</v>
      </c>
      <c r="BY32" s="55">
        <f t="shared" si="17"/>
        <v>0</v>
      </c>
      <c r="BZ32" s="32" t="e">
        <f t="shared" si="85"/>
        <v>#DIV/0!</v>
      </c>
      <c r="CA32" s="32">
        <f t="shared" si="61"/>
        <v>0</v>
      </c>
      <c r="CB32" s="55">
        <f t="shared" si="18"/>
        <v>0</v>
      </c>
      <c r="CC32" s="35" t="e">
        <f t="shared" si="86"/>
        <v>#DIV/0!</v>
      </c>
      <c r="CD32" s="98">
        <f t="shared" si="62"/>
        <v>0</v>
      </c>
      <c r="CE32" s="55">
        <f t="shared" si="19"/>
        <v>0</v>
      </c>
      <c r="CF32" s="32" t="e">
        <f t="shared" si="87"/>
        <v>#DIV/0!</v>
      </c>
    </row>
    <row r="33" spans="1:84" ht="15" customHeight="1" x14ac:dyDescent="0.45">
      <c r="A33" s="31">
        <f>+IF(A32-C33&gt;0,A32-C33,0)</f>
        <v>0</v>
      </c>
      <c r="B33" s="31">
        <f>+(A32+A33)/2</f>
        <v>0</v>
      </c>
      <c r="C33" s="31">
        <f t="shared" si="2"/>
        <v>0</v>
      </c>
      <c r="D33" s="32" t="e">
        <f>+D32-(2*(($D$14-$D$16)/(2*$D$13))*(C33/12))</f>
        <v>#DIV/0!</v>
      </c>
      <c r="E33" s="32" t="e">
        <f>+E32-(2*(($D$15-$D$17)/(2*$D$13))*(C33/12))</f>
        <v>#DIV/0!</v>
      </c>
      <c r="F33" s="32">
        <f>+IF(B33&gt;0,+(((D32*E32)+4*(((D32+D33)/2)*((E32+E33)/2))+(D33*E33))/6)*(C33/12),0)</f>
        <v>0</v>
      </c>
      <c r="G33" s="32">
        <f>+G32+F33</f>
        <v>0</v>
      </c>
      <c r="H33" s="32">
        <f t="shared" si="24"/>
        <v>0</v>
      </c>
      <c r="I33" s="33" t="e">
        <f t="shared" si="25"/>
        <v>#DIV/0!</v>
      </c>
      <c r="J33" s="32">
        <f t="shared" si="26"/>
        <v>0</v>
      </c>
      <c r="K33" s="55">
        <f t="shared" si="27"/>
        <v>0</v>
      </c>
      <c r="L33" s="32" t="e">
        <f t="shared" si="63"/>
        <v>#DIV/0!</v>
      </c>
      <c r="M33" s="32">
        <f t="shared" si="28"/>
        <v>0</v>
      </c>
      <c r="N33" s="55">
        <f t="shared" si="3"/>
        <v>0</v>
      </c>
      <c r="O33" s="32" t="e">
        <f t="shared" si="64"/>
        <v>#DIV/0!</v>
      </c>
      <c r="P33" s="32">
        <f t="shared" si="29"/>
        <v>0</v>
      </c>
      <c r="Q33" s="55">
        <f t="shared" si="30"/>
        <v>0</v>
      </c>
      <c r="R33" s="32" t="e">
        <f t="shared" si="65"/>
        <v>#DIV/0!</v>
      </c>
      <c r="S33" s="32">
        <f t="shared" si="31"/>
        <v>0</v>
      </c>
      <c r="T33" s="55">
        <f t="shared" si="32"/>
        <v>0</v>
      </c>
      <c r="U33" s="32" t="e">
        <f t="shared" si="66"/>
        <v>#DIV/0!</v>
      </c>
      <c r="V33" s="32">
        <f t="shared" si="33"/>
        <v>0</v>
      </c>
      <c r="W33" s="55">
        <f t="shared" si="34"/>
        <v>0</v>
      </c>
      <c r="X33" s="70" t="e">
        <f t="shared" si="67"/>
        <v>#DIV/0!</v>
      </c>
      <c r="Y33" s="67">
        <f t="shared" si="35"/>
        <v>0</v>
      </c>
      <c r="Z33" s="55">
        <f t="shared" si="36"/>
        <v>0</v>
      </c>
      <c r="AA33" s="32" t="e">
        <f t="shared" si="68"/>
        <v>#DIV/0!</v>
      </c>
      <c r="AB33" s="32">
        <f t="shared" si="37"/>
        <v>0</v>
      </c>
      <c r="AC33" s="55">
        <f t="shared" si="38"/>
        <v>0</v>
      </c>
      <c r="AD33" s="32" t="e">
        <f t="shared" si="69"/>
        <v>#DIV/0!</v>
      </c>
      <c r="AE33" s="67">
        <f t="shared" si="39"/>
        <v>0</v>
      </c>
      <c r="AF33" s="55">
        <f t="shared" si="40"/>
        <v>0</v>
      </c>
      <c r="AG33" s="32" t="e">
        <f t="shared" si="70"/>
        <v>#DIV/0!</v>
      </c>
      <c r="AH33" s="32">
        <f t="shared" si="41"/>
        <v>0</v>
      </c>
      <c r="AI33" s="55">
        <f t="shared" si="42"/>
        <v>0</v>
      </c>
      <c r="AJ33" s="70" t="e">
        <f t="shared" si="71"/>
        <v>#DIV/0!</v>
      </c>
      <c r="AK33" s="32">
        <f t="shared" si="43"/>
        <v>0</v>
      </c>
      <c r="AL33" s="55">
        <f t="shared" si="44"/>
        <v>0</v>
      </c>
      <c r="AM33" s="32" t="e">
        <f t="shared" si="72"/>
        <v>#DIV/0!</v>
      </c>
      <c r="AN33" s="32">
        <f t="shared" si="45"/>
        <v>0</v>
      </c>
      <c r="AO33" s="55">
        <f t="shared" si="46"/>
        <v>0</v>
      </c>
      <c r="AP33" s="32" t="e">
        <f t="shared" si="73"/>
        <v>#DIV/0!</v>
      </c>
      <c r="AQ33" s="32">
        <f t="shared" si="47"/>
        <v>0</v>
      </c>
      <c r="AR33" s="55">
        <f t="shared" si="6"/>
        <v>0</v>
      </c>
      <c r="AS33" s="32" t="e">
        <f t="shared" si="74"/>
        <v>#DIV/0!</v>
      </c>
      <c r="AT33" s="67">
        <f t="shared" si="48"/>
        <v>0</v>
      </c>
      <c r="AU33" s="55">
        <f t="shared" si="49"/>
        <v>0</v>
      </c>
      <c r="AV33" s="32" t="e">
        <f t="shared" si="75"/>
        <v>#DIV/0!</v>
      </c>
      <c r="AW33" s="32">
        <f t="shared" si="50"/>
        <v>0</v>
      </c>
      <c r="AX33" s="55">
        <f t="shared" si="51"/>
        <v>0</v>
      </c>
      <c r="AY33" s="70" t="e">
        <f t="shared" si="76"/>
        <v>#DIV/0!</v>
      </c>
      <c r="AZ33" s="32">
        <f t="shared" si="52"/>
        <v>0</v>
      </c>
      <c r="BA33" s="55">
        <f t="shared" si="9"/>
        <v>0</v>
      </c>
      <c r="BB33" s="32" t="e">
        <f t="shared" si="77"/>
        <v>#DIV/0!</v>
      </c>
      <c r="BC33" s="32">
        <f t="shared" si="53"/>
        <v>0</v>
      </c>
      <c r="BD33" s="55">
        <f t="shared" si="10"/>
        <v>0</v>
      </c>
      <c r="BE33" s="32" t="e">
        <f t="shared" si="78"/>
        <v>#DIV/0!</v>
      </c>
      <c r="BF33" s="32">
        <f t="shared" si="54"/>
        <v>0</v>
      </c>
      <c r="BG33" s="55">
        <f t="shared" si="11"/>
        <v>0</v>
      </c>
      <c r="BH33" s="32" t="e">
        <f t="shared" si="79"/>
        <v>#DIV/0!</v>
      </c>
      <c r="BI33" s="32">
        <f t="shared" si="55"/>
        <v>0</v>
      </c>
      <c r="BJ33" s="55">
        <f t="shared" si="12"/>
        <v>0</v>
      </c>
      <c r="BK33" s="32" t="e">
        <f t="shared" si="80"/>
        <v>#DIV/0!</v>
      </c>
      <c r="BL33" s="32">
        <f t="shared" si="56"/>
        <v>0</v>
      </c>
      <c r="BM33" s="55">
        <f t="shared" si="13"/>
        <v>0</v>
      </c>
      <c r="BN33" s="35" t="e">
        <f t="shared" si="81"/>
        <v>#DIV/0!</v>
      </c>
      <c r="BO33" s="98">
        <f t="shared" si="57"/>
        <v>0</v>
      </c>
      <c r="BP33" s="55">
        <f t="shared" si="14"/>
        <v>0</v>
      </c>
      <c r="BQ33" s="32" t="e">
        <f t="shared" si="82"/>
        <v>#DIV/0!</v>
      </c>
      <c r="BR33" s="32">
        <f t="shared" si="58"/>
        <v>0</v>
      </c>
      <c r="BS33" s="55">
        <f t="shared" si="15"/>
        <v>0</v>
      </c>
      <c r="BT33" s="32" t="e">
        <f t="shared" si="83"/>
        <v>#DIV/0!</v>
      </c>
      <c r="BU33" s="32">
        <f t="shared" si="59"/>
        <v>0</v>
      </c>
      <c r="BV33" s="55">
        <f t="shared" si="16"/>
        <v>0</v>
      </c>
      <c r="BW33" s="32" t="e">
        <f t="shared" si="84"/>
        <v>#DIV/0!</v>
      </c>
      <c r="BX33" s="32">
        <f t="shared" si="60"/>
        <v>0</v>
      </c>
      <c r="BY33" s="55">
        <f t="shared" si="17"/>
        <v>0</v>
      </c>
      <c r="BZ33" s="32" t="e">
        <f t="shared" si="85"/>
        <v>#DIV/0!</v>
      </c>
      <c r="CA33" s="32">
        <f t="shared" si="61"/>
        <v>0</v>
      </c>
      <c r="CB33" s="55">
        <f t="shared" si="18"/>
        <v>0</v>
      </c>
      <c r="CC33" s="35" t="e">
        <f t="shared" si="86"/>
        <v>#DIV/0!</v>
      </c>
      <c r="CD33" s="98">
        <f t="shared" si="62"/>
        <v>0</v>
      </c>
      <c r="CE33" s="55">
        <f t="shared" si="19"/>
        <v>0</v>
      </c>
      <c r="CF33" s="32" t="e">
        <f t="shared" si="87"/>
        <v>#DIV/0!</v>
      </c>
    </row>
    <row r="34" spans="1:84" ht="15" customHeight="1" x14ac:dyDescent="0.45">
      <c r="A34" s="31">
        <f t="shared" ref="A34:A39" si="88">+IF(A33-C34&gt;0,A33-C34,0)</f>
        <v>0</v>
      </c>
      <c r="B34" s="31">
        <f t="shared" si="1"/>
        <v>0</v>
      </c>
      <c r="C34" s="31">
        <f t="shared" si="2"/>
        <v>0</v>
      </c>
      <c r="D34" s="32" t="e">
        <f t="shared" si="20"/>
        <v>#DIV/0!</v>
      </c>
      <c r="E34" s="32" t="e">
        <f t="shared" si="21"/>
        <v>#DIV/0!</v>
      </c>
      <c r="F34" s="32">
        <f t="shared" si="22"/>
        <v>0</v>
      </c>
      <c r="G34" s="32">
        <f t="shared" si="23"/>
        <v>0</v>
      </c>
      <c r="H34" s="32">
        <f t="shared" si="24"/>
        <v>0</v>
      </c>
      <c r="I34" s="33" t="e">
        <f t="shared" si="25"/>
        <v>#DIV/0!</v>
      </c>
      <c r="J34" s="32">
        <f t="shared" si="26"/>
        <v>0</v>
      </c>
      <c r="K34" s="55">
        <f t="shared" si="27"/>
        <v>0</v>
      </c>
      <c r="L34" s="32" t="e">
        <f t="shared" si="63"/>
        <v>#DIV/0!</v>
      </c>
      <c r="M34" s="32">
        <f t="shared" si="28"/>
        <v>0</v>
      </c>
      <c r="N34" s="55">
        <f t="shared" si="3"/>
        <v>0</v>
      </c>
      <c r="O34" s="32" t="e">
        <f t="shared" si="64"/>
        <v>#DIV/0!</v>
      </c>
      <c r="P34" s="32">
        <f t="shared" si="29"/>
        <v>0</v>
      </c>
      <c r="Q34" s="55">
        <f t="shared" si="30"/>
        <v>0</v>
      </c>
      <c r="R34" s="32" t="e">
        <f t="shared" si="65"/>
        <v>#DIV/0!</v>
      </c>
      <c r="S34" s="32">
        <f t="shared" si="31"/>
        <v>0</v>
      </c>
      <c r="T34" s="55">
        <f t="shared" si="32"/>
        <v>0</v>
      </c>
      <c r="U34" s="32" t="e">
        <f t="shared" si="66"/>
        <v>#DIV/0!</v>
      </c>
      <c r="V34" s="32">
        <f t="shared" si="33"/>
        <v>0</v>
      </c>
      <c r="W34" s="55">
        <f t="shared" si="34"/>
        <v>0</v>
      </c>
      <c r="X34" s="70" t="e">
        <f t="shared" si="67"/>
        <v>#DIV/0!</v>
      </c>
      <c r="Y34" s="67">
        <f t="shared" si="35"/>
        <v>0</v>
      </c>
      <c r="Z34" s="55">
        <f t="shared" si="36"/>
        <v>0</v>
      </c>
      <c r="AA34" s="32" t="e">
        <f t="shared" si="68"/>
        <v>#DIV/0!</v>
      </c>
      <c r="AB34" s="32">
        <f t="shared" si="37"/>
        <v>0</v>
      </c>
      <c r="AC34" s="55">
        <f t="shared" si="38"/>
        <v>0</v>
      </c>
      <c r="AD34" s="32" t="e">
        <f t="shared" si="69"/>
        <v>#DIV/0!</v>
      </c>
      <c r="AE34" s="67">
        <f t="shared" si="39"/>
        <v>0</v>
      </c>
      <c r="AF34" s="55">
        <f t="shared" si="40"/>
        <v>0</v>
      </c>
      <c r="AG34" s="32" t="e">
        <f t="shared" si="70"/>
        <v>#DIV/0!</v>
      </c>
      <c r="AH34" s="32">
        <f t="shared" si="41"/>
        <v>0</v>
      </c>
      <c r="AI34" s="55">
        <f t="shared" si="42"/>
        <v>0</v>
      </c>
      <c r="AJ34" s="70" t="e">
        <f t="shared" si="71"/>
        <v>#DIV/0!</v>
      </c>
      <c r="AK34" s="32">
        <f t="shared" si="43"/>
        <v>0</v>
      </c>
      <c r="AL34" s="55">
        <f t="shared" si="44"/>
        <v>0</v>
      </c>
      <c r="AM34" s="32" t="e">
        <f t="shared" si="72"/>
        <v>#DIV/0!</v>
      </c>
      <c r="AN34" s="32">
        <f t="shared" si="45"/>
        <v>0</v>
      </c>
      <c r="AO34" s="55">
        <f t="shared" si="46"/>
        <v>0</v>
      </c>
      <c r="AP34" s="32" t="e">
        <f t="shared" si="73"/>
        <v>#DIV/0!</v>
      </c>
      <c r="AQ34" s="32">
        <f t="shared" si="47"/>
        <v>0</v>
      </c>
      <c r="AR34" s="55">
        <f t="shared" si="6"/>
        <v>0</v>
      </c>
      <c r="AS34" s="32" t="e">
        <f t="shared" si="74"/>
        <v>#DIV/0!</v>
      </c>
      <c r="AT34" s="67">
        <f t="shared" si="48"/>
        <v>0</v>
      </c>
      <c r="AU34" s="55">
        <f t="shared" si="49"/>
        <v>0</v>
      </c>
      <c r="AV34" s="32" t="e">
        <f t="shared" si="75"/>
        <v>#DIV/0!</v>
      </c>
      <c r="AW34" s="32">
        <f t="shared" si="50"/>
        <v>0</v>
      </c>
      <c r="AX34" s="55">
        <f t="shared" si="51"/>
        <v>0</v>
      </c>
      <c r="AY34" s="70" t="e">
        <f t="shared" si="76"/>
        <v>#DIV/0!</v>
      </c>
      <c r="AZ34" s="32">
        <f t="shared" si="52"/>
        <v>0</v>
      </c>
      <c r="BA34" s="55">
        <f t="shared" si="9"/>
        <v>0</v>
      </c>
      <c r="BB34" s="32" t="e">
        <f t="shared" si="77"/>
        <v>#DIV/0!</v>
      </c>
      <c r="BC34" s="32">
        <f t="shared" si="53"/>
        <v>0</v>
      </c>
      <c r="BD34" s="55">
        <f t="shared" si="10"/>
        <v>0</v>
      </c>
      <c r="BE34" s="32" t="e">
        <f t="shared" si="78"/>
        <v>#DIV/0!</v>
      </c>
      <c r="BF34" s="32">
        <f t="shared" si="54"/>
        <v>0</v>
      </c>
      <c r="BG34" s="55">
        <f t="shared" si="11"/>
        <v>0</v>
      </c>
      <c r="BH34" s="32" t="e">
        <f t="shared" si="79"/>
        <v>#DIV/0!</v>
      </c>
      <c r="BI34" s="32">
        <f t="shared" si="55"/>
        <v>0</v>
      </c>
      <c r="BJ34" s="55">
        <f t="shared" si="12"/>
        <v>0</v>
      </c>
      <c r="BK34" s="32" t="e">
        <f t="shared" si="80"/>
        <v>#DIV/0!</v>
      </c>
      <c r="BL34" s="32">
        <f t="shared" si="56"/>
        <v>0</v>
      </c>
      <c r="BM34" s="55">
        <f t="shared" si="13"/>
        <v>0</v>
      </c>
      <c r="BN34" s="35" t="e">
        <f t="shared" si="81"/>
        <v>#DIV/0!</v>
      </c>
      <c r="BO34" s="98">
        <f t="shared" si="57"/>
        <v>0</v>
      </c>
      <c r="BP34" s="55">
        <f t="shared" si="14"/>
        <v>0</v>
      </c>
      <c r="BQ34" s="32" t="e">
        <f t="shared" si="82"/>
        <v>#DIV/0!</v>
      </c>
      <c r="BR34" s="32">
        <f t="shared" si="58"/>
        <v>0</v>
      </c>
      <c r="BS34" s="55">
        <f t="shared" si="15"/>
        <v>0</v>
      </c>
      <c r="BT34" s="32" t="e">
        <f t="shared" si="83"/>
        <v>#DIV/0!</v>
      </c>
      <c r="BU34" s="32">
        <f t="shared" si="59"/>
        <v>0</v>
      </c>
      <c r="BV34" s="55">
        <f t="shared" si="16"/>
        <v>0</v>
      </c>
      <c r="BW34" s="32" t="e">
        <f t="shared" si="84"/>
        <v>#DIV/0!</v>
      </c>
      <c r="BX34" s="32">
        <f t="shared" si="60"/>
        <v>0</v>
      </c>
      <c r="BY34" s="55">
        <f t="shared" si="17"/>
        <v>0</v>
      </c>
      <c r="BZ34" s="32" t="e">
        <f t="shared" si="85"/>
        <v>#DIV/0!</v>
      </c>
      <c r="CA34" s="32">
        <f t="shared" si="61"/>
        <v>0</v>
      </c>
      <c r="CB34" s="55">
        <f t="shared" si="18"/>
        <v>0</v>
      </c>
      <c r="CC34" s="35" t="e">
        <f t="shared" si="86"/>
        <v>#DIV/0!</v>
      </c>
      <c r="CD34" s="98">
        <f t="shared" si="62"/>
        <v>0</v>
      </c>
      <c r="CE34" s="55">
        <f t="shared" si="19"/>
        <v>0</v>
      </c>
      <c r="CF34" s="32" t="e">
        <f t="shared" si="87"/>
        <v>#DIV/0!</v>
      </c>
    </row>
    <row r="35" spans="1:84" ht="15" customHeight="1" x14ac:dyDescent="0.45">
      <c r="A35" s="31">
        <f t="shared" si="88"/>
        <v>0</v>
      </c>
      <c r="B35" s="31">
        <f t="shared" si="1"/>
        <v>0</v>
      </c>
      <c r="C35" s="31">
        <f t="shared" si="2"/>
        <v>0</v>
      </c>
      <c r="D35" s="32" t="e">
        <f t="shared" si="20"/>
        <v>#DIV/0!</v>
      </c>
      <c r="E35" s="32" t="e">
        <f t="shared" si="21"/>
        <v>#DIV/0!</v>
      </c>
      <c r="F35" s="32">
        <f t="shared" si="22"/>
        <v>0</v>
      </c>
      <c r="G35" s="32">
        <f t="shared" si="23"/>
        <v>0</v>
      </c>
      <c r="H35" s="32">
        <f t="shared" si="24"/>
        <v>0</v>
      </c>
      <c r="I35" s="34" t="e">
        <f t="shared" si="25"/>
        <v>#DIV/0!</v>
      </c>
      <c r="J35" s="32">
        <f t="shared" si="26"/>
        <v>0</v>
      </c>
      <c r="K35" s="55">
        <f t="shared" si="27"/>
        <v>0</v>
      </c>
      <c r="L35" s="32" t="e">
        <f t="shared" si="63"/>
        <v>#DIV/0!</v>
      </c>
      <c r="M35" s="32">
        <f t="shared" si="28"/>
        <v>0</v>
      </c>
      <c r="N35" s="55">
        <f t="shared" si="3"/>
        <v>0</v>
      </c>
      <c r="O35" s="32" t="e">
        <f t="shared" si="64"/>
        <v>#DIV/0!</v>
      </c>
      <c r="P35" s="32">
        <f t="shared" si="29"/>
        <v>0</v>
      </c>
      <c r="Q35" s="55">
        <f t="shared" si="30"/>
        <v>0</v>
      </c>
      <c r="R35" s="32" t="e">
        <f t="shared" si="65"/>
        <v>#DIV/0!</v>
      </c>
      <c r="S35" s="32">
        <f t="shared" si="31"/>
        <v>0</v>
      </c>
      <c r="T35" s="55">
        <f t="shared" si="32"/>
        <v>0</v>
      </c>
      <c r="U35" s="32" t="e">
        <f t="shared" si="66"/>
        <v>#DIV/0!</v>
      </c>
      <c r="V35" s="32">
        <f t="shared" si="33"/>
        <v>0</v>
      </c>
      <c r="W35" s="55">
        <f t="shared" si="34"/>
        <v>0</v>
      </c>
      <c r="X35" s="70" t="e">
        <f t="shared" si="67"/>
        <v>#DIV/0!</v>
      </c>
      <c r="Y35" s="67">
        <f t="shared" si="35"/>
        <v>0</v>
      </c>
      <c r="Z35" s="55">
        <f t="shared" si="36"/>
        <v>0</v>
      </c>
      <c r="AA35" s="32" t="e">
        <f t="shared" si="68"/>
        <v>#DIV/0!</v>
      </c>
      <c r="AB35" s="32">
        <f t="shared" si="37"/>
        <v>0</v>
      </c>
      <c r="AC35" s="55">
        <f t="shared" si="38"/>
        <v>0</v>
      </c>
      <c r="AD35" s="32" t="e">
        <f t="shared" si="69"/>
        <v>#DIV/0!</v>
      </c>
      <c r="AE35" s="67">
        <f t="shared" si="39"/>
        <v>0</v>
      </c>
      <c r="AF35" s="55">
        <f t="shared" si="40"/>
        <v>0</v>
      </c>
      <c r="AG35" s="32" t="e">
        <f t="shared" si="70"/>
        <v>#DIV/0!</v>
      </c>
      <c r="AH35" s="32">
        <f t="shared" si="41"/>
        <v>0</v>
      </c>
      <c r="AI35" s="55">
        <f t="shared" si="42"/>
        <v>0</v>
      </c>
      <c r="AJ35" s="70" t="e">
        <f t="shared" si="71"/>
        <v>#DIV/0!</v>
      </c>
      <c r="AK35" s="32">
        <f t="shared" si="43"/>
        <v>0</v>
      </c>
      <c r="AL35" s="55">
        <f t="shared" si="44"/>
        <v>0</v>
      </c>
      <c r="AM35" s="32" t="e">
        <f t="shared" si="72"/>
        <v>#DIV/0!</v>
      </c>
      <c r="AN35" s="32">
        <f t="shared" si="45"/>
        <v>0</v>
      </c>
      <c r="AO35" s="55">
        <f t="shared" si="46"/>
        <v>0</v>
      </c>
      <c r="AP35" s="32" t="e">
        <f t="shared" si="73"/>
        <v>#DIV/0!</v>
      </c>
      <c r="AQ35" s="32">
        <f t="shared" si="47"/>
        <v>0</v>
      </c>
      <c r="AR35" s="55">
        <f t="shared" si="6"/>
        <v>0</v>
      </c>
      <c r="AS35" s="32" t="e">
        <f t="shared" si="74"/>
        <v>#DIV/0!</v>
      </c>
      <c r="AT35" s="67">
        <f t="shared" si="48"/>
        <v>0</v>
      </c>
      <c r="AU35" s="55">
        <f t="shared" si="49"/>
        <v>0</v>
      </c>
      <c r="AV35" s="32" t="e">
        <f t="shared" si="75"/>
        <v>#DIV/0!</v>
      </c>
      <c r="AW35" s="32">
        <f t="shared" si="50"/>
        <v>0</v>
      </c>
      <c r="AX35" s="55">
        <f t="shared" si="51"/>
        <v>0</v>
      </c>
      <c r="AY35" s="70" t="e">
        <f t="shared" si="76"/>
        <v>#DIV/0!</v>
      </c>
      <c r="AZ35" s="32">
        <f t="shared" si="52"/>
        <v>0</v>
      </c>
      <c r="BA35" s="55">
        <f t="shared" si="9"/>
        <v>0</v>
      </c>
      <c r="BB35" s="32" t="e">
        <f t="shared" si="77"/>
        <v>#DIV/0!</v>
      </c>
      <c r="BC35" s="32">
        <f t="shared" si="53"/>
        <v>0</v>
      </c>
      <c r="BD35" s="55">
        <f t="shared" si="10"/>
        <v>0</v>
      </c>
      <c r="BE35" s="32" t="e">
        <f t="shared" si="78"/>
        <v>#DIV/0!</v>
      </c>
      <c r="BF35" s="32">
        <f t="shared" si="54"/>
        <v>0</v>
      </c>
      <c r="BG35" s="55">
        <f t="shared" si="11"/>
        <v>0</v>
      </c>
      <c r="BH35" s="32" t="e">
        <f t="shared" si="79"/>
        <v>#DIV/0!</v>
      </c>
      <c r="BI35" s="32">
        <f t="shared" si="55"/>
        <v>0</v>
      </c>
      <c r="BJ35" s="55">
        <f t="shared" si="12"/>
        <v>0</v>
      </c>
      <c r="BK35" s="32" t="e">
        <f t="shared" si="80"/>
        <v>#DIV/0!</v>
      </c>
      <c r="BL35" s="32">
        <f t="shared" si="56"/>
        <v>0</v>
      </c>
      <c r="BM35" s="55">
        <f t="shared" si="13"/>
        <v>0</v>
      </c>
      <c r="BN35" s="35" t="e">
        <f t="shared" si="81"/>
        <v>#DIV/0!</v>
      </c>
      <c r="BO35" s="98">
        <f t="shared" si="57"/>
        <v>0</v>
      </c>
      <c r="BP35" s="55">
        <f t="shared" si="14"/>
        <v>0</v>
      </c>
      <c r="BQ35" s="32" t="e">
        <f t="shared" si="82"/>
        <v>#DIV/0!</v>
      </c>
      <c r="BR35" s="32">
        <f t="shared" si="58"/>
        <v>0</v>
      </c>
      <c r="BS35" s="55">
        <f t="shared" si="15"/>
        <v>0</v>
      </c>
      <c r="BT35" s="32" t="e">
        <f t="shared" si="83"/>
        <v>#DIV/0!</v>
      </c>
      <c r="BU35" s="32">
        <f t="shared" si="59"/>
        <v>0</v>
      </c>
      <c r="BV35" s="55">
        <f t="shared" si="16"/>
        <v>0</v>
      </c>
      <c r="BW35" s="32" t="e">
        <f t="shared" si="84"/>
        <v>#DIV/0!</v>
      </c>
      <c r="BX35" s="32">
        <f t="shared" si="60"/>
        <v>0</v>
      </c>
      <c r="BY35" s="55">
        <f t="shared" si="17"/>
        <v>0</v>
      </c>
      <c r="BZ35" s="32" t="e">
        <f t="shared" si="85"/>
        <v>#DIV/0!</v>
      </c>
      <c r="CA35" s="32">
        <f t="shared" si="61"/>
        <v>0</v>
      </c>
      <c r="CB35" s="55">
        <f t="shared" si="18"/>
        <v>0</v>
      </c>
      <c r="CC35" s="35" t="e">
        <f t="shared" si="86"/>
        <v>#DIV/0!</v>
      </c>
      <c r="CD35" s="98">
        <f t="shared" si="62"/>
        <v>0</v>
      </c>
      <c r="CE35" s="55">
        <f t="shared" si="19"/>
        <v>0</v>
      </c>
      <c r="CF35" s="32" t="e">
        <f t="shared" si="87"/>
        <v>#DIV/0!</v>
      </c>
    </row>
    <row r="36" spans="1:84" ht="15" customHeight="1" x14ac:dyDescent="0.45">
      <c r="A36" s="31">
        <f t="shared" si="88"/>
        <v>0</v>
      </c>
      <c r="B36" s="31">
        <f t="shared" si="1"/>
        <v>0</v>
      </c>
      <c r="C36" s="31">
        <f t="shared" si="2"/>
        <v>0</v>
      </c>
      <c r="D36" s="32" t="e">
        <f t="shared" si="20"/>
        <v>#DIV/0!</v>
      </c>
      <c r="E36" s="32" t="e">
        <f t="shared" si="21"/>
        <v>#DIV/0!</v>
      </c>
      <c r="F36" s="32">
        <f t="shared" si="22"/>
        <v>0</v>
      </c>
      <c r="G36" s="32">
        <f t="shared" si="23"/>
        <v>0</v>
      </c>
      <c r="H36" s="35">
        <f t="shared" si="24"/>
        <v>0</v>
      </c>
      <c r="I36" s="33" t="e">
        <f t="shared" si="25"/>
        <v>#DIV/0!</v>
      </c>
      <c r="J36" s="32">
        <f t="shared" si="26"/>
        <v>0</v>
      </c>
      <c r="K36" s="55">
        <f t="shared" si="27"/>
        <v>0</v>
      </c>
      <c r="L36" s="32" t="e">
        <f t="shared" si="63"/>
        <v>#DIV/0!</v>
      </c>
      <c r="M36" s="32">
        <f t="shared" si="28"/>
        <v>0</v>
      </c>
      <c r="N36" s="55">
        <f t="shared" si="3"/>
        <v>0</v>
      </c>
      <c r="O36" s="32" t="e">
        <f t="shared" si="64"/>
        <v>#DIV/0!</v>
      </c>
      <c r="P36" s="32">
        <f t="shared" si="29"/>
        <v>0</v>
      </c>
      <c r="Q36" s="55">
        <f t="shared" si="30"/>
        <v>0</v>
      </c>
      <c r="R36" s="32" t="e">
        <f t="shared" si="65"/>
        <v>#DIV/0!</v>
      </c>
      <c r="S36" s="32">
        <f t="shared" si="31"/>
        <v>0</v>
      </c>
      <c r="T36" s="55">
        <f t="shared" si="32"/>
        <v>0</v>
      </c>
      <c r="U36" s="32" t="e">
        <f t="shared" si="66"/>
        <v>#DIV/0!</v>
      </c>
      <c r="V36" s="32">
        <f t="shared" si="33"/>
        <v>0</v>
      </c>
      <c r="W36" s="55">
        <f t="shared" si="34"/>
        <v>0</v>
      </c>
      <c r="X36" s="70" t="e">
        <f t="shared" si="67"/>
        <v>#DIV/0!</v>
      </c>
      <c r="Y36" s="67">
        <f t="shared" si="35"/>
        <v>0</v>
      </c>
      <c r="Z36" s="55">
        <f t="shared" si="36"/>
        <v>0</v>
      </c>
      <c r="AA36" s="32" t="e">
        <f t="shared" si="68"/>
        <v>#DIV/0!</v>
      </c>
      <c r="AB36" s="32">
        <f t="shared" si="37"/>
        <v>0</v>
      </c>
      <c r="AC36" s="55">
        <f t="shared" si="38"/>
        <v>0</v>
      </c>
      <c r="AD36" s="32" t="e">
        <f t="shared" si="69"/>
        <v>#DIV/0!</v>
      </c>
      <c r="AE36" s="67">
        <f t="shared" si="39"/>
        <v>0</v>
      </c>
      <c r="AF36" s="55">
        <f t="shared" si="40"/>
        <v>0</v>
      </c>
      <c r="AG36" s="32" t="e">
        <f t="shared" si="70"/>
        <v>#DIV/0!</v>
      </c>
      <c r="AH36" s="32">
        <f t="shared" si="41"/>
        <v>0</v>
      </c>
      <c r="AI36" s="55">
        <f t="shared" si="42"/>
        <v>0</v>
      </c>
      <c r="AJ36" s="70" t="e">
        <f t="shared" si="71"/>
        <v>#DIV/0!</v>
      </c>
      <c r="AK36" s="32">
        <f t="shared" si="43"/>
        <v>0</v>
      </c>
      <c r="AL36" s="55">
        <f t="shared" si="44"/>
        <v>0</v>
      </c>
      <c r="AM36" s="32" t="e">
        <f t="shared" si="72"/>
        <v>#DIV/0!</v>
      </c>
      <c r="AN36" s="32">
        <f t="shared" si="45"/>
        <v>0</v>
      </c>
      <c r="AO36" s="55">
        <f t="shared" si="46"/>
        <v>0</v>
      </c>
      <c r="AP36" s="32" t="e">
        <f t="shared" si="73"/>
        <v>#DIV/0!</v>
      </c>
      <c r="AQ36" s="32">
        <f t="shared" si="47"/>
        <v>0</v>
      </c>
      <c r="AR36" s="55">
        <f t="shared" si="6"/>
        <v>0</v>
      </c>
      <c r="AS36" s="32" t="e">
        <f t="shared" si="74"/>
        <v>#DIV/0!</v>
      </c>
      <c r="AT36" s="67">
        <f t="shared" si="48"/>
        <v>0</v>
      </c>
      <c r="AU36" s="55">
        <f t="shared" si="49"/>
        <v>0</v>
      </c>
      <c r="AV36" s="32" t="e">
        <f t="shared" si="75"/>
        <v>#DIV/0!</v>
      </c>
      <c r="AW36" s="32">
        <f t="shared" si="50"/>
        <v>0</v>
      </c>
      <c r="AX36" s="55">
        <f t="shared" si="51"/>
        <v>0</v>
      </c>
      <c r="AY36" s="70" t="e">
        <f t="shared" si="76"/>
        <v>#DIV/0!</v>
      </c>
      <c r="AZ36" s="32">
        <f t="shared" si="52"/>
        <v>0</v>
      </c>
      <c r="BA36" s="55">
        <f t="shared" si="9"/>
        <v>0</v>
      </c>
      <c r="BB36" s="32" t="e">
        <f t="shared" si="77"/>
        <v>#DIV/0!</v>
      </c>
      <c r="BC36" s="32">
        <f t="shared" si="53"/>
        <v>0</v>
      </c>
      <c r="BD36" s="55">
        <f t="shared" si="10"/>
        <v>0</v>
      </c>
      <c r="BE36" s="32" t="e">
        <f t="shared" si="78"/>
        <v>#DIV/0!</v>
      </c>
      <c r="BF36" s="32">
        <f t="shared" si="54"/>
        <v>0</v>
      </c>
      <c r="BG36" s="55">
        <f t="shared" si="11"/>
        <v>0</v>
      </c>
      <c r="BH36" s="32" t="e">
        <f t="shared" si="79"/>
        <v>#DIV/0!</v>
      </c>
      <c r="BI36" s="32">
        <f t="shared" si="55"/>
        <v>0</v>
      </c>
      <c r="BJ36" s="55">
        <f t="shared" si="12"/>
        <v>0</v>
      </c>
      <c r="BK36" s="32" t="e">
        <f t="shared" si="80"/>
        <v>#DIV/0!</v>
      </c>
      <c r="BL36" s="32">
        <f t="shared" si="56"/>
        <v>0</v>
      </c>
      <c r="BM36" s="55">
        <f t="shared" si="13"/>
        <v>0</v>
      </c>
      <c r="BN36" s="35" t="e">
        <f t="shared" si="81"/>
        <v>#DIV/0!</v>
      </c>
      <c r="BO36" s="98">
        <f t="shared" si="57"/>
        <v>0</v>
      </c>
      <c r="BP36" s="55">
        <f t="shared" si="14"/>
        <v>0</v>
      </c>
      <c r="BQ36" s="32" t="e">
        <f t="shared" si="82"/>
        <v>#DIV/0!</v>
      </c>
      <c r="BR36" s="32">
        <f t="shared" si="58"/>
        <v>0</v>
      </c>
      <c r="BS36" s="55">
        <f t="shared" si="15"/>
        <v>0</v>
      </c>
      <c r="BT36" s="32" t="e">
        <f t="shared" si="83"/>
        <v>#DIV/0!</v>
      </c>
      <c r="BU36" s="32">
        <f t="shared" si="59"/>
        <v>0</v>
      </c>
      <c r="BV36" s="55">
        <f t="shared" si="16"/>
        <v>0</v>
      </c>
      <c r="BW36" s="32" t="e">
        <f t="shared" si="84"/>
        <v>#DIV/0!</v>
      </c>
      <c r="BX36" s="32">
        <f t="shared" si="60"/>
        <v>0</v>
      </c>
      <c r="BY36" s="55">
        <f t="shared" si="17"/>
        <v>0</v>
      </c>
      <c r="BZ36" s="32" t="e">
        <f t="shared" si="85"/>
        <v>#DIV/0!</v>
      </c>
      <c r="CA36" s="32">
        <f t="shared" si="61"/>
        <v>0</v>
      </c>
      <c r="CB36" s="55">
        <f t="shared" si="18"/>
        <v>0</v>
      </c>
      <c r="CC36" s="35" t="e">
        <f t="shared" si="86"/>
        <v>#DIV/0!</v>
      </c>
      <c r="CD36" s="98">
        <f t="shared" si="62"/>
        <v>0</v>
      </c>
      <c r="CE36" s="55">
        <f t="shared" si="19"/>
        <v>0</v>
      </c>
      <c r="CF36" s="32" t="e">
        <f t="shared" si="87"/>
        <v>#DIV/0!</v>
      </c>
    </row>
    <row r="37" spans="1:84" ht="15" customHeight="1" thickBot="1" x14ac:dyDescent="0.5">
      <c r="A37" s="36">
        <f>+IF(A36-C37&gt;0,A36-C37,0)</f>
        <v>0</v>
      </c>
      <c r="B37" s="36">
        <f>+(A36+A37)/2</f>
        <v>0</v>
      </c>
      <c r="C37" s="36">
        <f t="shared" si="2"/>
        <v>0</v>
      </c>
      <c r="D37" s="37" t="e">
        <f>+D36-(2*(($D$14-$D$16)/(2*$D$13))*(C37/12))</f>
        <v>#DIV/0!</v>
      </c>
      <c r="E37" s="37" t="e">
        <f>+E36-(2*(($D$15-$D$17)/(2*$D$13))*(C37/12))</f>
        <v>#DIV/0!</v>
      </c>
      <c r="F37" s="37">
        <f>+IF(B37&gt;0,+(((D36*E36)+4*(((D36+D37)/2)*((E36+E37)/2))+(D37*E37))/6)*(C37/12),0)</f>
        <v>0</v>
      </c>
      <c r="G37" s="37">
        <f>+G36+F37</f>
        <v>0</v>
      </c>
      <c r="H37" s="38">
        <f t="shared" si="24"/>
        <v>0</v>
      </c>
      <c r="I37" s="39" t="e">
        <f t="shared" si="25"/>
        <v>#DIV/0!</v>
      </c>
      <c r="J37" s="40">
        <f t="shared" si="26"/>
        <v>0</v>
      </c>
      <c r="K37" s="57">
        <f t="shared" si="27"/>
        <v>0</v>
      </c>
      <c r="L37" s="62" t="e">
        <f t="shared" si="63"/>
        <v>#DIV/0!</v>
      </c>
      <c r="M37" s="40">
        <f t="shared" si="28"/>
        <v>0</v>
      </c>
      <c r="N37" s="59">
        <f t="shared" si="3"/>
        <v>0</v>
      </c>
      <c r="O37" s="62" t="e">
        <f t="shared" si="64"/>
        <v>#DIV/0!</v>
      </c>
      <c r="P37" s="40">
        <f t="shared" si="29"/>
        <v>0</v>
      </c>
      <c r="Q37" s="59">
        <f t="shared" si="30"/>
        <v>0</v>
      </c>
      <c r="R37" s="62" t="e">
        <f t="shared" si="65"/>
        <v>#DIV/0!</v>
      </c>
      <c r="S37" s="40">
        <f t="shared" si="31"/>
        <v>0</v>
      </c>
      <c r="T37" s="59">
        <f t="shared" si="32"/>
        <v>0</v>
      </c>
      <c r="U37" s="62" t="e">
        <f t="shared" si="66"/>
        <v>#DIV/0!</v>
      </c>
      <c r="V37" s="40">
        <f t="shared" si="33"/>
        <v>0</v>
      </c>
      <c r="W37" s="59">
        <f t="shared" si="34"/>
        <v>0</v>
      </c>
      <c r="X37" s="71" t="e">
        <f t="shared" si="67"/>
        <v>#DIV/0!</v>
      </c>
      <c r="Y37" s="40">
        <f t="shared" si="35"/>
        <v>0</v>
      </c>
      <c r="Z37" s="59">
        <f t="shared" si="36"/>
        <v>0</v>
      </c>
      <c r="AA37" s="62" t="e">
        <f t="shared" si="68"/>
        <v>#DIV/0!</v>
      </c>
      <c r="AB37" s="40">
        <f t="shared" si="37"/>
        <v>0</v>
      </c>
      <c r="AC37" s="59">
        <f t="shared" si="38"/>
        <v>0</v>
      </c>
      <c r="AD37" s="62" t="e">
        <f t="shared" si="69"/>
        <v>#DIV/0!</v>
      </c>
      <c r="AE37" s="67">
        <f t="shared" si="39"/>
        <v>0</v>
      </c>
      <c r="AF37" s="59">
        <f t="shared" si="40"/>
        <v>0</v>
      </c>
      <c r="AG37" s="62" t="e">
        <f t="shared" si="70"/>
        <v>#DIV/0!</v>
      </c>
      <c r="AH37" s="40">
        <f t="shared" si="41"/>
        <v>0</v>
      </c>
      <c r="AI37" s="59">
        <f t="shared" si="42"/>
        <v>0</v>
      </c>
      <c r="AJ37" s="71" t="e">
        <f t="shared" si="71"/>
        <v>#DIV/0!</v>
      </c>
      <c r="AK37" s="32">
        <f t="shared" si="43"/>
        <v>0</v>
      </c>
      <c r="AL37" s="59">
        <f t="shared" si="44"/>
        <v>0</v>
      </c>
      <c r="AM37" s="71" t="e">
        <f t="shared" si="72"/>
        <v>#DIV/0!</v>
      </c>
      <c r="AN37" s="32">
        <f t="shared" si="45"/>
        <v>0</v>
      </c>
      <c r="AO37" s="59">
        <f t="shared" si="46"/>
        <v>0</v>
      </c>
      <c r="AP37" s="71" t="e">
        <f t="shared" si="73"/>
        <v>#DIV/0!</v>
      </c>
      <c r="AQ37" s="32">
        <f t="shared" si="47"/>
        <v>0</v>
      </c>
      <c r="AR37" s="59">
        <f t="shared" si="6"/>
        <v>0</v>
      </c>
      <c r="AS37" s="71" t="e">
        <f t="shared" si="74"/>
        <v>#DIV/0!</v>
      </c>
      <c r="AT37" s="67">
        <f t="shared" si="48"/>
        <v>0</v>
      </c>
      <c r="AU37" s="59">
        <f t="shared" si="49"/>
        <v>0</v>
      </c>
      <c r="AV37" s="71" t="e">
        <f t="shared" si="75"/>
        <v>#DIV/0!</v>
      </c>
      <c r="AW37" s="32">
        <f t="shared" si="50"/>
        <v>0</v>
      </c>
      <c r="AX37" s="59">
        <f t="shared" si="51"/>
        <v>0</v>
      </c>
      <c r="AY37" s="71" t="e">
        <f t="shared" si="76"/>
        <v>#DIV/0!</v>
      </c>
      <c r="AZ37" s="32">
        <f t="shared" si="52"/>
        <v>0</v>
      </c>
      <c r="BA37" s="59">
        <f t="shared" si="9"/>
        <v>0</v>
      </c>
      <c r="BB37" s="71" t="e">
        <f t="shared" si="77"/>
        <v>#DIV/0!</v>
      </c>
      <c r="BC37" s="32">
        <f t="shared" si="53"/>
        <v>0</v>
      </c>
      <c r="BD37" s="59">
        <f t="shared" si="10"/>
        <v>0</v>
      </c>
      <c r="BE37" s="71" t="e">
        <f t="shared" si="78"/>
        <v>#DIV/0!</v>
      </c>
      <c r="BF37" s="32">
        <f t="shared" si="54"/>
        <v>0</v>
      </c>
      <c r="BG37" s="59">
        <f t="shared" si="11"/>
        <v>0</v>
      </c>
      <c r="BH37" s="71" t="e">
        <f t="shared" si="79"/>
        <v>#DIV/0!</v>
      </c>
      <c r="BI37" s="32">
        <f t="shared" si="55"/>
        <v>0</v>
      </c>
      <c r="BJ37" s="59">
        <f t="shared" si="12"/>
        <v>0</v>
      </c>
      <c r="BK37" s="71" t="e">
        <f t="shared" si="80"/>
        <v>#DIV/0!</v>
      </c>
      <c r="BL37" s="32">
        <f t="shared" si="56"/>
        <v>0</v>
      </c>
      <c r="BM37" s="59">
        <f t="shared" si="13"/>
        <v>0</v>
      </c>
      <c r="BN37" s="100" t="e">
        <f t="shared" si="81"/>
        <v>#DIV/0!</v>
      </c>
      <c r="BO37" s="98">
        <f t="shared" si="57"/>
        <v>0</v>
      </c>
      <c r="BP37" s="59">
        <f t="shared" si="14"/>
        <v>0</v>
      </c>
      <c r="BQ37" s="71" t="e">
        <f t="shared" si="82"/>
        <v>#DIV/0!</v>
      </c>
      <c r="BR37" s="32">
        <f t="shared" si="58"/>
        <v>0</v>
      </c>
      <c r="BS37" s="59">
        <f t="shared" si="15"/>
        <v>0</v>
      </c>
      <c r="BT37" s="71" t="e">
        <f t="shared" si="83"/>
        <v>#DIV/0!</v>
      </c>
      <c r="BU37" s="32">
        <f t="shared" si="59"/>
        <v>0</v>
      </c>
      <c r="BV37" s="59">
        <f t="shared" si="16"/>
        <v>0</v>
      </c>
      <c r="BW37" s="71" t="e">
        <f t="shared" si="84"/>
        <v>#DIV/0!</v>
      </c>
      <c r="BX37" s="32">
        <f t="shared" si="60"/>
        <v>0</v>
      </c>
      <c r="BY37" s="59">
        <f t="shared" si="17"/>
        <v>0</v>
      </c>
      <c r="BZ37" s="71" t="e">
        <f t="shared" si="85"/>
        <v>#DIV/0!</v>
      </c>
      <c r="CA37" s="32">
        <f t="shared" si="61"/>
        <v>0</v>
      </c>
      <c r="CB37" s="59">
        <f t="shared" si="18"/>
        <v>0</v>
      </c>
      <c r="CC37" s="100" t="e">
        <f t="shared" si="86"/>
        <v>#DIV/0!</v>
      </c>
      <c r="CD37" s="98">
        <f t="shared" si="62"/>
        <v>0</v>
      </c>
      <c r="CE37" s="59">
        <f t="shared" si="19"/>
        <v>0</v>
      </c>
      <c r="CF37" s="71" t="e">
        <f t="shared" si="87"/>
        <v>#DIV/0!</v>
      </c>
    </row>
    <row r="38" spans="1:84" ht="15" customHeight="1" x14ac:dyDescent="0.45">
      <c r="A38" s="41">
        <f t="shared" si="88"/>
        <v>0</v>
      </c>
      <c r="B38" s="41">
        <f t="shared" si="1"/>
        <v>0</v>
      </c>
      <c r="C38" s="41">
        <f t="shared" si="2"/>
        <v>0</v>
      </c>
      <c r="D38" s="42" t="e">
        <f t="shared" si="20"/>
        <v>#DIV/0!</v>
      </c>
      <c r="E38" s="42" t="e">
        <f t="shared" si="21"/>
        <v>#DIV/0!</v>
      </c>
      <c r="F38" s="42">
        <f t="shared" si="22"/>
        <v>0</v>
      </c>
      <c r="G38" s="42">
        <f t="shared" si="23"/>
        <v>0</v>
      </c>
      <c r="H38" s="43">
        <f t="shared" si="24"/>
        <v>0</v>
      </c>
      <c r="I38" s="44" t="e">
        <f t="shared" si="25"/>
        <v>#DIV/0!</v>
      </c>
      <c r="J38" s="32">
        <f t="shared" si="26"/>
        <v>0</v>
      </c>
      <c r="K38" s="55">
        <f t="shared" si="27"/>
        <v>0</v>
      </c>
      <c r="L38" s="32" t="e">
        <f t="shared" si="63"/>
        <v>#DIV/0!</v>
      </c>
      <c r="M38" s="32">
        <f t="shared" si="28"/>
        <v>0</v>
      </c>
      <c r="N38" s="58">
        <f t="shared" si="3"/>
        <v>0</v>
      </c>
      <c r="O38" s="32" t="e">
        <f t="shared" si="64"/>
        <v>#DIV/0!</v>
      </c>
      <c r="P38" s="32">
        <f t="shared" si="29"/>
        <v>0</v>
      </c>
      <c r="Q38" s="55">
        <f t="shared" si="30"/>
        <v>0</v>
      </c>
      <c r="R38" s="32" t="e">
        <f t="shared" si="65"/>
        <v>#DIV/0!</v>
      </c>
      <c r="S38" s="32">
        <f t="shared" si="31"/>
        <v>0</v>
      </c>
      <c r="T38" s="55">
        <f t="shared" si="32"/>
        <v>0</v>
      </c>
      <c r="U38" s="32" t="e">
        <f t="shared" si="66"/>
        <v>#DIV/0!</v>
      </c>
      <c r="V38" s="32">
        <f t="shared" si="33"/>
        <v>0</v>
      </c>
      <c r="W38" s="55">
        <f t="shared" si="34"/>
        <v>0</v>
      </c>
      <c r="X38" s="70" t="e">
        <f t="shared" si="67"/>
        <v>#DIV/0!</v>
      </c>
      <c r="Y38" s="67">
        <f t="shared" si="35"/>
        <v>0</v>
      </c>
      <c r="Z38" s="55">
        <f t="shared" si="36"/>
        <v>0</v>
      </c>
      <c r="AA38" s="32" t="e">
        <f t="shared" si="68"/>
        <v>#DIV/0!</v>
      </c>
      <c r="AB38" s="32">
        <f t="shared" si="37"/>
        <v>0</v>
      </c>
      <c r="AC38" s="55">
        <f t="shared" si="38"/>
        <v>0</v>
      </c>
      <c r="AD38" s="32" t="e">
        <f t="shared" si="69"/>
        <v>#DIV/0!</v>
      </c>
      <c r="AE38" s="67">
        <f t="shared" si="39"/>
        <v>0</v>
      </c>
      <c r="AF38" s="55">
        <f t="shared" si="40"/>
        <v>0</v>
      </c>
      <c r="AG38" s="32" t="e">
        <f t="shared" si="70"/>
        <v>#DIV/0!</v>
      </c>
      <c r="AH38" s="32">
        <f t="shared" si="41"/>
        <v>0</v>
      </c>
      <c r="AI38" s="55">
        <f t="shared" si="42"/>
        <v>0</v>
      </c>
      <c r="AJ38" s="70" t="e">
        <f t="shared" si="71"/>
        <v>#DIV/0!</v>
      </c>
      <c r="AK38" s="32">
        <f t="shared" si="43"/>
        <v>0</v>
      </c>
      <c r="AL38" s="55">
        <f t="shared" si="44"/>
        <v>0</v>
      </c>
      <c r="AM38" s="32" t="e">
        <f t="shared" si="72"/>
        <v>#DIV/0!</v>
      </c>
      <c r="AN38" s="32">
        <f t="shared" si="45"/>
        <v>0</v>
      </c>
      <c r="AO38" s="55">
        <f t="shared" si="46"/>
        <v>0</v>
      </c>
      <c r="AP38" s="32" t="e">
        <f t="shared" si="73"/>
        <v>#DIV/0!</v>
      </c>
      <c r="AQ38" s="32">
        <f t="shared" si="47"/>
        <v>0</v>
      </c>
      <c r="AR38" s="55">
        <f t="shared" si="6"/>
        <v>0</v>
      </c>
      <c r="AS38" s="32" t="e">
        <f t="shared" si="74"/>
        <v>#DIV/0!</v>
      </c>
      <c r="AT38" s="67">
        <f t="shared" si="48"/>
        <v>0</v>
      </c>
      <c r="AU38" s="55">
        <f t="shared" si="49"/>
        <v>0</v>
      </c>
      <c r="AV38" s="32" t="e">
        <f t="shared" si="75"/>
        <v>#DIV/0!</v>
      </c>
      <c r="AW38" s="32">
        <f t="shared" si="50"/>
        <v>0</v>
      </c>
      <c r="AX38" s="55">
        <f t="shared" si="51"/>
        <v>0</v>
      </c>
      <c r="AY38" s="70" t="e">
        <f t="shared" si="76"/>
        <v>#DIV/0!</v>
      </c>
      <c r="AZ38" s="32">
        <f t="shared" si="52"/>
        <v>0</v>
      </c>
      <c r="BA38" s="58">
        <f t="shared" si="9"/>
        <v>0</v>
      </c>
      <c r="BB38" s="32" t="e">
        <f t="shared" si="77"/>
        <v>#DIV/0!</v>
      </c>
      <c r="BC38" s="32">
        <f t="shared" si="53"/>
        <v>0</v>
      </c>
      <c r="BD38" s="58">
        <f t="shared" si="10"/>
        <v>0</v>
      </c>
      <c r="BE38" s="32" t="e">
        <f t="shared" si="78"/>
        <v>#DIV/0!</v>
      </c>
      <c r="BF38" s="32">
        <f t="shared" si="54"/>
        <v>0</v>
      </c>
      <c r="BG38" s="58">
        <f t="shared" si="11"/>
        <v>0</v>
      </c>
      <c r="BH38" s="32" t="e">
        <f t="shared" si="79"/>
        <v>#DIV/0!</v>
      </c>
      <c r="BI38" s="32">
        <f t="shared" si="55"/>
        <v>0</v>
      </c>
      <c r="BJ38" s="58">
        <f t="shared" si="12"/>
        <v>0</v>
      </c>
      <c r="BK38" s="32" t="e">
        <f t="shared" si="80"/>
        <v>#DIV/0!</v>
      </c>
      <c r="BL38" s="32">
        <f t="shared" si="56"/>
        <v>0</v>
      </c>
      <c r="BM38" s="58">
        <f t="shared" si="13"/>
        <v>0</v>
      </c>
      <c r="BN38" s="35" t="e">
        <f t="shared" si="81"/>
        <v>#DIV/0!</v>
      </c>
      <c r="BO38" s="98">
        <f t="shared" si="57"/>
        <v>0</v>
      </c>
      <c r="BP38" s="58">
        <f t="shared" si="14"/>
        <v>0</v>
      </c>
      <c r="BQ38" s="32" t="e">
        <f t="shared" si="82"/>
        <v>#DIV/0!</v>
      </c>
      <c r="BR38" s="32">
        <f t="shared" si="58"/>
        <v>0</v>
      </c>
      <c r="BS38" s="58">
        <f t="shared" si="15"/>
        <v>0</v>
      </c>
      <c r="BT38" s="32" t="e">
        <f t="shared" si="83"/>
        <v>#DIV/0!</v>
      </c>
      <c r="BU38" s="32">
        <f t="shared" si="59"/>
        <v>0</v>
      </c>
      <c r="BV38" s="58">
        <f t="shared" si="16"/>
        <v>0</v>
      </c>
      <c r="BW38" s="32" t="e">
        <f t="shared" si="84"/>
        <v>#DIV/0!</v>
      </c>
      <c r="BX38" s="32">
        <f t="shared" si="60"/>
        <v>0</v>
      </c>
      <c r="BY38" s="58">
        <f t="shared" si="17"/>
        <v>0</v>
      </c>
      <c r="BZ38" s="32" t="e">
        <f t="shared" si="85"/>
        <v>#DIV/0!</v>
      </c>
      <c r="CA38" s="32">
        <f t="shared" si="61"/>
        <v>0</v>
      </c>
      <c r="CB38" s="58">
        <f t="shared" si="18"/>
        <v>0</v>
      </c>
      <c r="CC38" s="35" t="e">
        <f t="shared" si="86"/>
        <v>#DIV/0!</v>
      </c>
      <c r="CD38" s="98">
        <f t="shared" si="62"/>
        <v>0</v>
      </c>
      <c r="CE38" s="58">
        <f t="shared" si="19"/>
        <v>0</v>
      </c>
      <c r="CF38" s="32" t="e">
        <f t="shared" si="87"/>
        <v>#DIV/0!</v>
      </c>
    </row>
    <row r="39" spans="1:84" ht="15" customHeight="1" x14ac:dyDescent="0.45">
      <c r="A39" s="32">
        <f t="shared" si="88"/>
        <v>0</v>
      </c>
      <c r="B39" s="31">
        <f t="shared" si="1"/>
        <v>0</v>
      </c>
      <c r="C39" s="31">
        <f t="shared" si="2"/>
        <v>0</v>
      </c>
      <c r="D39" s="32" t="e">
        <f t="shared" si="20"/>
        <v>#DIV/0!</v>
      </c>
      <c r="E39" s="32" t="e">
        <f t="shared" si="21"/>
        <v>#DIV/0!</v>
      </c>
      <c r="F39" s="32">
        <f t="shared" si="22"/>
        <v>0</v>
      </c>
      <c r="G39" s="32">
        <f t="shared" si="23"/>
        <v>0</v>
      </c>
      <c r="H39" s="32">
        <f t="shared" si="24"/>
        <v>0</v>
      </c>
      <c r="I39" s="44" t="e">
        <f t="shared" si="25"/>
        <v>#DIV/0!</v>
      </c>
      <c r="J39" s="32">
        <f t="shared" si="26"/>
        <v>0</v>
      </c>
      <c r="K39" s="55">
        <f t="shared" si="27"/>
        <v>0</v>
      </c>
      <c r="L39" s="32" t="e">
        <f t="shared" si="63"/>
        <v>#DIV/0!</v>
      </c>
      <c r="M39" s="32">
        <f t="shared" si="28"/>
        <v>0</v>
      </c>
      <c r="N39" s="55">
        <f t="shared" si="3"/>
        <v>0</v>
      </c>
      <c r="O39" s="32" t="e">
        <f t="shared" si="64"/>
        <v>#DIV/0!</v>
      </c>
      <c r="P39" s="32">
        <f t="shared" si="29"/>
        <v>0</v>
      </c>
      <c r="Q39" s="55">
        <f t="shared" si="30"/>
        <v>0</v>
      </c>
      <c r="R39" s="32" t="e">
        <f t="shared" si="65"/>
        <v>#DIV/0!</v>
      </c>
      <c r="S39" s="32">
        <f t="shared" si="31"/>
        <v>0</v>
      </c>
      <c r="T39" s="55">
        <f t="shared" si="32"/>
        <v>0</v>
      </c>
      <c r="U39" s="32" t="e">
        <f t="shared" si="66"/>
        <v>#DIV/0!</v>
      </c>
      <c r="V39" s="32">
        <f t="shared" si="33"/>
        <v>0</v>
      </c>
      <c r="W39" s="55">
        <f t="shared" si="34"/>
        <v>0</v>
      </c>
      <c r="X39" s="70" t="e">
        <f t="shared" si="67"/>
        <v>#DIV/0!</v>
      </c>
      <c r="Y39" s="67">
        <f t="shared" si="35"/>
        <v>0</v>
      </c>
      <c r="Z39" s="55">
        <f t="shared" si="36"/>
        <v>0</v>
      </c>
      <c r="AA39" s="32" t="e">
        <f t="shared" si="68"/>
        <v>#DIV/0!</v>
      </c>
      <c r="AB39" s="32">
        <f t="shared" si="37"/>
        <v>0</v>
      </c>
      <c r="AC39" s="55">
        <f t="shared" si="38"/>
        <v>0</v>
      </c>
      <c r="AD39" s="32" t="e">
        <f t="shared" si="69"/>
        <v>#DIV/0!</v>
      </c>
      <c r="AE39" s="67">
        <f t="shared" si="39"/>
        <v>0</v>
      </c>
      <c r="AF39" s="55">
        <f t="shared" si="40"/>
        <v>0</v>
      </c>
      <c r="AG39" s="32" t="e">
        <f t="shared" si="70"/>
        <v>#DIV/0!</v>
      </c>
      <c r="AH39" s="32">
        <f t="shared" si="41"/>
        <v>0</v>
      </c>
      <c r="AI39" s="55">
        <f t="shared" si="42"/>
        <v>0</v>
      </c>
      <c r="AJ39" s="70" t="e">
        <f t="shared" si="71"/>
        <v>#DIV/0!</v>
      </c>
      <c r="AK39" s="32">
        <f t="shared" si="43"/>
        <v>0</v>
      </c>
      <c r="AL39" s="55">
        <f t="shared" si="44"/>
        <v>0</v>
      </c>
      <c r="AM39" s="32" t="e">
        <f t="shared" si="72"/>
        <v>#DIV/0!</v>
      </c>
      <c r="AN39" s="32">
        <f t="shared" si="45"/>
        <v>0</v>
      </c>
      <c r="AO39" s="55">
        <f t="shared" si="46"/>
        <v>0</v>
      </c>
      <c r="AP39" s="32" t="e">
        <f t="shared" si="73"/>
        <v>#DIV/0!</v>
      </c>
      <c r="AQ39" s="32">
        <f t="shared" si="47"/>
        <v>0</v>
      </c>
      <c r="AR39" s="55">
        <f t="shared" si="6"/>
        <v>0</v>
      </c>
      <c r="AS39" s="32" t="e">
        <f t="shared" si="74"/>
        <v>#DIV/0!</v>
      </c>
      <c r="AT39" s="67">
        <f t="shared" si="48"/>
        <v>0</v>
      </c>
      <c r="AU39" s="55">
        <f t="shared" si="49"/>
        <v>0</v>
      </c>
      <c r="AV39" s="32" t="e">
        <f t="shared" si="75"/>
        <v>#DIV/0!</v>
      </c>
      <c r="AW39" s="32">
        <f t="shared" si="50"/>
        <v>0</v>
      </c>
      <c r="AX39" s="55">
        <f t="shared" si="51"/>
        <v>0</v>
      </c>
      <c r="AY39" s="70" t="e">
        <f t="shared" si="76"/>
        <v>#DIV/0!</v>
      </c>
      <c r="AZ39" s="32">
        <f t="shared" si="52"/>
        <v>0</v>
      </c>
      <c r="BA39" s="55">
        <f t="shared" si="9"/>
        <v>0</v>
      </c>
      <c r="BB39" s="32" t="e">
        <f t="shared" si="77"/>
        <v>#DIV/0!</v>
      </c>
      <c r="BC39" s="32">
        <f t="shared" si="53"/>
        <v>0</v>
      </c>
      <c r="BD39" s="55">
        <f t="shared" si="10"/>
        <v>0</v>
      </c>
      <c r="BE39" s="32" t="e">
        <f t="shared" si="78"/>
        <v>#DIV/0!</v>
      </c>
      <c r="BF39" s="32">
        <f t="shared" si="54"/>
        <v>0</v>
      </c>
      <c r="BG39" s="55">
        <f t="shared" si="11"/>
        <v>0</v>
      </c>
      <c r="BH39" s="32" t="e">
        <f t="shared" si="79"/>
        <v>#DIV/0!</v>
      </c>
      <c r="BI39" s="32">
        <f t="shared" si="55"/>
        <v>0</v>
      </c>
      <c r="BJ39" s="55">
        <f t="shared" si="12"/>
        <v>0</v>
      </c>
      <c r="BK39" s="32" t="e">
        <f t="shared" si="80"/>
        <v>#DIV/0!</v>
      </c>
      <c r="BL39" s="32">
        <f t="shared" si="56"/>
        <v>0</v>
      </c>
      <c r="BM39" s="55">
        <f t="shared" si="13"/>
        <v>0</v>
      </c>
      <c r="BN39" s="35" t="e">
        <f t="shared" si="81"/>
        <v>#DIV/0!</v>
      </c>
      <c r="BO39" s="98">
        <f t="shared" si="57"/>
        <v>0</v>
      </c>
      <c r="BP39" s="55">
        <f t="shared" si="14"/>
        <v>0</v>
      </c>
      <c r="BQ39" s="32" t="e">
        <f t="shared" si="82"/>
        <v>#DIV/0!</v>
      </c>
      <c r="BR39" s="32">
        <f t="shared" si="58"/>
        <v>0</v>
      </c>
      <c r="BS39" s="55">
        <f t="shared" si="15"/>
        <v>0</v>
      </c>
      <c r="BT39" s="32" t="e">
        <f t="shared" si="83"/>
        <v>#DIV/0!</v>
      </c>
      <c r="BU39" s="32">
        <f t="shared" si="59"/>
        <v>0</v>
      </c>
      <c r="BV39" s="55">
        <f t="shared" si="16"/>
        <v>0</v>
      </c>
      <c r="BW39" s="32" t="e">
        <f t="shared" si="84"/>
        <v>#DIV/0!</v>
      </c>
      <c r="BX39" s="32">
        <f t="shared" si="60"/>
        <v>0</v>
      </c>
      <c r="BY39" s="55">
        <f t="shared" si="17"/>
        <v>0</v>
      </c>
      <c r="BZ39" s="32" t="e">
        <f t="shared" si="85"/>
        <v>#DIV/0!</v>
      </c>
      <c r="CA39" s="32">
        <f t="shared" si="61"/>
        <v>0</v>
      </c>
      <c r="CB39" s="55">
        <f t="shared" si="18"/>
        <v>0</v>
      </c>
      <c r="CC39" s="35" t="e">
        <f t="shared" si="86"/>
        <v>#DIV/0!</v>
      </c>
      <c r="CD39" s="98">
        <f t="shared" si="62"/>
        <v>0</v>
      </c>
      <c r="CE39" s="55">
        <f t="shared" si="19"/>
        <v>0</v>
      </c>
      <c r="CF39" s="32" t="e">
        <f t="shared" si="87"/>
        <v>#DIV/0!</v>
      </c>
    </row>
    <row r="40" spans="1:84" ht="30" customHeight="1" x14ac:dyDescent="0.45">
      <c r="A40" s="163" t="s">
        <v>20</v>
      </c>
      <c r="B40" s="164"/>
      <c r="C40" s="164"/>
      <c r="D40" s="165" t="s">
        <v>18</v>
      </c>
      <c r="E40" s="166"/>
      <c r="F40" s="166"/>
      <c r="G40" s="166"/>
      <c r="H40" s="166"/>
      <c r="I40" s="166"/>
      <c r="J40" s="113" t="e">
        <f>IF(AND(L37&gt;=$D$12,L37&lt;=$D$11),J13,"no")</f>
        <v>#DIV/0!</v>
      </c>
      <c r="K40" s="113"/>
      <c r="L40" s="114"/>
      <c r="M40" s="113" t="e">
        <f>IF(AND(O37&gt;=$D$12,O37&lt;=$D$11),M13,"no")</f>
        <v>#DIV/0!</v>
      </c>
      <c r="N40" s="113"/>
      <c r="O40" s="114"/>
      <c r="P40" s="113" t="e">
        <f>IF(AND(R37&gt;=$D$12,R37&lt;=$D$11),P13,"no")</f>
        <v>#DIV/0!</v>
      </c>
      <c r="Q40" s="113"/>
      <c r="R40" s="114"/>
      <c r="S40" s="113" t="e">
        <f>IF(AND(U37&gt;=$D$12,U37&lt;=$D$11),S13,"no")</f>
        <v>#DIV/0!</v>
      </c>
      <c r="T40" s="113"/>
      <c r="U40" s="114"/>
      <c r="V40" s="113" t="e">
        <f>IF(AND(X37&gt;=$D$12,X37&lt;=$D$11),V13,"no")</f>
        <v>#DIV/0!</v>
      </c>
      <c r="W40" s="113"/>
      <c r="X40" s="115"/>
      <c r="Y40" s="112" t="e">
        <f>IF(AND(AA37&gt;=$D$12,AA37&lt;=$D$11),Y13,"no")</f>
        <v>#DIV/0!</v>
      </c>
      <c r="Z40" s="113"/>
      <c r="AA40" s="114"/>
      <c r="AB40" s="113" t="e">
        <f>IF(AND(AD37&gt;=$D$12,AD37&lt;=$D$11),AB13,"no")</f>
        <v>#DIV/0!</v>
      </c>
      <c r="AC40" s="113"/>
      <c r="AD40" s="114"/>
      <c r="AE40" s="112" t="e">
        <f>IF(AND(AG37&gt;=$D$12,AG37&lt;=$D$11),AE13,"no")</f>
        <v>#DIV/0!</v>
      </c>
      <c r="AF40" s="113"/>
      <c r="AG40" s="114"/>
      <c r="AH40" s="113" t="e">
        <f>IF(AND(AJ37&gt;=$D$12,AJ37&lt;=$D$11),AH13,"no")</f>
        <v>#DIV/0!</v>
      </c>
      <c r="AI40" s="113"/>
      <c r="AJ40" s="115"/>
      <c r="AK40" s="113" t="e">
        <f>IF(AND(AM37&gt;=$D$12,AM37&lt;=$D$11),AK13,"no")</f>
        <v>#DIV/0!</v>
      </c>
      <c r="AL40" s="113"/>
      <c r="AM40" s="114"/>
      <c r="AN40" s="113" t="e">
        <f>IF(AND(AP37&gt;=$D$12,AP37&lt;=$D$11),AN13,"no")</f>
        <v>#DIV/0!</v>
      </c>
      <c r="AO40" s="113"/>
      <c r="AP40" s="114"/>
      <c r="AQ40" s="112" t="e">
        <f>IF(AND(AS37&gt;=$D$12,AS37&lt;=$D$11),AQ13,"no")</f>
        <v>#DIV/0!</v>
      </c>
      <c r="AR40" s="113"/>
      <c r="AS40" s="114"/>
      <c r="AT40" s="112" t="e">
        <f>IF(AND(AV37&gt;=$D$12,AV37&lt;=$D$11),AT13,"no")</f>
        <v>#DIV/0!</v>
      </c>
      <c r="AU40" s="113"/>
      <c r="AV40" s="114"/>
      <c r="AW40" s="113" t="e">
        <f>IF(AND(AY37&gt;=$D$12,AY37&lt;=$D$11),AW13,"no")</f>
        <v>#DIV/0!</v>
      </c>
      <c r="AX40" s="113"/>
      <c r="AY40" s="115"/>
      <c r="AZ40" s="113" t="e">
        <f>IF(AND(BB37&gt;=$D$12,BB37&lt;=$D$11),AZ13,"no")</f>
        <v>#DIV/0!</v>
      </c>
      <c r="BA40" s="113"/>
      <c r="BB40" s="114"/>
      <c r="BC40" s="113" t="e">
        <f>IF(AND(BE37&gt;=$D$12,BE37&lt;=$D$11),BC13,"no")</f>
        <v>#DIV/0!</v>
      </c>
      <c r="BD40" s="113"/>
      <c r="BE40" s="114"/>
      <c r="BF40" s="113" t="e">
        <f>IF(AND(BH37&gt;=$D$12,BH37&lt;=$D$11),BF13,"no")</f>
        <v>#DIV/0!</v>
      </c>
      <c r="BG40" s="113"/>
      <c r="BH40" s="114"/>
      <c r="BI40" s="113" t="e">
        <f>IF(AND(BK37&gt;=$D$12,BK37&lt;=$D$11),BI13,"no")</f>
        <v>#DIV/0!</v>
      </c>
      <c r="BJ40" s="113"/>
      <c r="BK40" s="114"/>
      <c r="BL40" s="113" t="e">
        <f>IF(AND(BN37&gt;=$D$12,BN37&lt;=$D$11),BL13,"no")</f>
        <v>#DIV/0!</v>
      </c>
      <c r="BM40" s="113"/>
      <c r="BN40" s="178"/>
      <c r="BO40" s="188" t="e">
        <f>IF(AND(BQ37&gt;=$D$12,BQ37&lt;=$D$11),BO13,"no")</f>
        <v>#DIV/0!</v>
      </c>
      <c r="BP40" s="113"/>
      <c r="BQ40" s="114"/>
      <c r="BR40" s="113" t="e">
        <f>IF(AND(BT37&gt;=$D$12,BT37&lt;=$D$11),BR13,"no")</f>
        <v>#DIV/0!</v>
      </c>
      <c r="BS40" s="113"/>
      <c r="BT40" s="114"/>
      <c r="BU40" s="113" t="e">
        <f>IF(AND(BW37&gt;=$D$12,BW37&lt;=$D$11),BU13,"no")</f>
        <v>#DIV/0!</v>
      </c>
      <c r="BV40" s="113"/>
      <c r="BW40" s="114"/>
      <c r="BX40" s="113" t="e">
        <f>IF(AND(BZ37&gt;=$D$12,BZ37&lt;=$D$11),BX13,"no")</f>
        <v>#DIV/0!</v>
      </c>
      <c r="BY40" s="113"/>
      <c r="BZ40" s="114"/>
      <c r="CA40" s="113" t="e">
        <f>IF(AND(CC37&gt;=$D$12,CC37&lt;=$D$11),CA13,"no")</f>
        <v>#DIV/0!</v>
      </c>
      <c r="CB40" s="113"/>
      <c r="CC40" s="178"/>
      <c r="CD40" s="188" t="e">
        <f>IF(AND(CF37&gt;=$D$12,CF37&lt;=$D$11),CD13,"no")</f>
        <v>#DIV/0!</v>
      </c>
      <c r="CE40" s="113"/>
      <c r="CF40" s="114"/>
    </row>
    <row r="41" spans="1:84" ht="15" customHeight="1" x14ac:dyDescent="0.45">
      <c r="A41" s="1"/>
      <c r="B41" s="1"/>
      <c r="C41" s="1"/>
      <c r="D41" s="2"/>
      <c r="E41" s="2"/>
      <c r="F41" s="2"/>
      <c r="G41" s="2"/>
      <c r="H41" s="2"/>
      <c r="I41" s="4"/>
      <c r="J41" s="4"/>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ht="15" customHeight="1" x14ac:dyDescent="0.45">
      <c r="A42" s="1"/>
      <c r="B42" s="1"/>
      <c r="C42" s="1"/>
      <c r="D42" s="2"/>
      <c r="E42" s="2"/>
      <c r="F42" s="2"/>
      <c r="G42" s="2"/>
      <c r="H42" s="2"/>
      <c r="I42" s="4"/>
      <c r="J42" s="4"/>
      <c r="K42" s="4"/>
      <c r="L42" s="63" t="s">
        <v>57</v>
      </c>
      <c r="M42" s="63"/>
      <c r="N42" s="63"/>
      <c r="O42" s="63"/>
      <c r="P42" s="63"/>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15" customHeight="1" x14ac:dyDescent="0.45">
      <c r="A43" s="11"/>
      <c r="B43" s="11"/>
      <c r="C43" s="11"/>
      <c r="D43" s="12"/>
      <c r="E43" s="12"/>
      <c r="F43" s="12"/>
      <c r="G43" s="12"/>
      <c r="H43" s="12"/>
      <c r="I43" s="4"/>
      <c r="J43" s="4"/>
      <c r="K43" s="4"/>
      <c r="L43" s="63" t="s">
        <v>60</v>
      </c>
      <c r="M43" s="63"/>
      <c r="N43" s="63"/>
      <c r="O43" s="63"/>
      <c r="P43" s="63"/>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15" customHeight="1" x14ac:dyDescent="0.45">
      <c r="A44" s="1"/>
      <c r="B44" s="1"/>
      <c r="C44" s="1"/>
      <c r="D44" s="2"/>
      <c r="E44" s="2"/>
      <c r="F44" s="2"/>
      <c r="G44" s="2"/>
      <c r="H44" s="2"/>
      <c r="I44" s="4"/>
      <c r="J44" s="4"/>
      <c r="K44" s="4"/>
      <c r="L44" s="63" t="s">
        <v>61</v>
      </c>
      <c r="M44" s="63"/>
      <c r="N44" s="63"/>
      <c r="O44" s="63"/>
      <c r="P44" s="63"/>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15" customHeight="1" x14ac:dyDescent="0.45">
      <c r="A45" s="1"/>
      <c r="B45" s="1"/>
      <c r="C45" s="1"/>
      <c r="D45" s="2"/>
      <c r="E45" s="2"/>
      <c r="F45" s="2"/>
      <c r="G45" s="2"/>
      <c r="H45" s="2"/>
      <c r="I45" s="4"/>
      <c r="J45" s="4"/>
      <c r="K45" s="4"/>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15" customHeight="1" x14ac:dyDescent="0.45">
      <c r="A46" s="1"/>
      <c r="B46" s="1"/>
      <c r="C46" s="1"/>
      <c r="D46" s="2"/>
      <c r="E46" s="2"/>
      <c r="F46" s="2"/>
      <c r="G46" s="2"/>
      <c r="H46" s="2"/>
      <c r="I46" s="4"/>
      <c r="J46" s="4"/>
      <c r="K46" s="4"/>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15" customHeight="1" x14ac:dyDescent="0.45">
      <c r="A47" s="1"/>
      <c r="B47" s="1"/>
      <c r="C47" s="1"/>
      <c r="D47" s="2"/>
      <c r="E47" s="2"/>
      <c r="F47" s="2"/>
      <c r="G47" s="2"/>
      <c r="H47" s="2"/>
      <c r="I47" s="4"/>
      <c r="J47" s="4"/>
      <c r="K47" s="4"/>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15" customHeight="1" x14ac:dyDescent="0.45">
      <c r="A48" s="1"/>
      <c r="B48" s="1"/>
      <c r="C48" s="1"/>
      <c r="D48" s="2"/>
      <c r="E48" s="2"/>
      <c r="F48" s="2"/>
      <c r="G48" s="2"/>
      <c r="H48" s="2"/>
      <c r="I48" s="4"/>
      <c r="J48" s="4"/>
      <c r="K48" s="4"/>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15" customHeight="1" x14ac:dyDescent="0.45">
      <c r="A49" s="1"/>
      <c r="B49" s="1"/>
      <c r="C49" s="1"/>
      <c r="D49" s="2"/>
      <c r="E49" s="2"/>
      <c r="F49" s="2"/>
      <c r="G49" s="2"/>
      <c r="H49" s="2"/>
      <c r="I49" s="4"/>
      <c r="J49" s="4"/>
      <c r="K49" s="4"/>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5" customHeight="1" x14ac:dyDescent="0.45">
      <c r="A50" s="1"/>
      <c r="B50" s="1"/>
      <c r="C50" s="1"/>
      <c r="D50" s="2"/>
      <c r="E50" s="2"/>
      <c r="F50" s="2"/>
      <c r="G50" s="2"/>
      <c r="H50" s="2"/>
      <c r="I50" s="4"/>
      <c r="J50" s="4"/>
      <c r="K50" s="4"/>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5" customHeight="1" x14ac:dyDescent="0.45">
      <c r="A51" s="1"/>
      <c r="B51" s="1"/>
      <c r="C51" s="1"/>
      <c r="D51" s="2"/>
      <c r="E51" s="2"/>
      <c r="F51" s="2"/>
      <c r="G51" s="2"/>
      <c r="H51" s="2"/>
      <c r="I51" s="4"/>
      <c r="J51" s="4"/>
      <c r="K51" s="4"/>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15" customHeight="1" x14ac:dyDescent="0.45">
      <c r="A52" s="1"/>
      <c r="B52" s="1"/>
      <c r="C52" s="1"/>
      <c r="D52" s="2"/>
      <c r="E52" s="2"/>
      <c r="F52" s="2"/>
      <c r="G52" s="2"/>
      <c r="H52" s="2"/>
      <c r="I52" s="4"/>
      <c r="J52" s="4"/>
      <c r="K52" s="4"/>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5" customHeight="1" x14ac:dyDescent="0.45">
      <c r="A53" s="1"/>
      <c r="B53" s="1"/>
      <c r="C53" s="1"/>
      <c r="D53" s="2"/>
      <c r="E53" s="2"/>
      <c r="F53" s="2"/>
      <c r="G53" s="2"/>
      <c r="H53" s="2"/>
      <c r="I53" s="4"/>
      <c r="J53" s="4"/>
      <c r="K53" s="4"/>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5" customHeight="1" x14ac:dyDescent="0.45">
      <c r="A54" s="1"/>
      <c r="B54" s="1"/>
      <c r="C54" s="1"/>
      <c r="D54" s="2"/>
      <c r="E54" s="2"/>
      <c r="F54" s="2"/>
      <c r="G54" s="2"/>
      <c r="H54" s="2"/>
      <c r="I54" s="4"/>
      <c r="J54" s="4"/>
      <c r="K54" s="4"/>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15" customHeight="1" x14ac:dyDescent="0.45">
      <c r="A55" s="1"/>
      <c r="B55" s="1"/>
      <c r="C55" s="1"/>
      <c r="D55" s="2"/>
      <c r="E55" s="2"/>
      <c r="F55" s="2"/>
      <c r="G55" s="2"/>
      <c r="H55" s="2"/>
      <c r="I55" s="4"/>
      <c r="J55" s="4"/>
      <c r="K55" s="4"/>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15" customHeight="1" x14ac:dyDescent="0.45">
      <c r="A56" s="1"/>
      <c r="B56" s="1"/>
      <c r="C56" s="1"/>
      <c r="D56" s="2"/>
      <c r="E56" s="2"/>
      <c r="F56" s="2"/>
      <c r="G56" s="2"/>
      <c r="H56" s="2"/>
      <c r="I56" s="4"/>
      <c r="J56" s="4"/>
      <c r="K56" s="4"/>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15" customHeight="1" x14ac:dyDescent="0.45">
      <c r="A57" s="1"/>
      <c r="B57" s="1"/>
      <c r="C57" s="1"/>
      <c r="D57" s="2"/>
      <c r="E57" s="2"/>
      <c r="F57" s="2"/>
      <c r="G57" s="2"/>
      <c r="H57" s="2"/>
      <c r="I57" s="4"/>
      <c r="J57" s="4"/>
      <c r="K57" s="4"/>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15" customHeight="1" x14ac:dyDescent="0.45">
      <c r="A58" s="1"/>
      <c r="B58" s="1"/>
      <c r="C58" s="1"/>
      <c r="D58" s="2"/>
      <c r="E58" s="2"/>
      <c r="F58" s="2"/>
      <c r="G58" s="2"/>
      <c r="H58" s="2"/>
      <c r="I58" s="4"/>
      <c r="J58" s="4"/>
      <c r="K58" s="4"/>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15" customHeight="1" x14ac:dyDescent="0.45">
      <c r="A59" s="1"/>
      <c r="B59" s="1"/>
      <c r="C59" s="1"/>
      <c r="D59" s="2"/>
      <c r="E59" s="2"/>
      <c r="F59" s="2"/>
      <c r="G59" s="2"/>
      <c r="H59" s="2"/>
      <c r="I59" s="4"/>
      <c r="J59" s="4"/>
      <c r="K59" s="4"/>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15" customHeight="1" x14ac:dyDescent="0.45">
      <c r="A60" s="1"/>
      <c r="B60" s="1"/>
      <c r="C60" s="1"/>
      <c r="D60" s="2"/>
      <c r="E60" s="2"/>
      <c r="F60" s="2"/>
      <c r="G60" s="2"/>
      <c r="H60" s="2"/>
      <c r="I60" s="4"/>
      <c r="J60" s="4"/>
      <c r="K60" s="4"/>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15" customHeight="1" x14ac:dyDescent="0.45">
      <c r="A61" s="1"/>
      <c r="B61" s="1"/>
      <c r="C61" s="1"/>
      <c r="D61" s="2"/>
      <c r="E61" s="2"/>
      <c r="F61" s="2"/>
      <c r="G61" s="2"/>
      <c r="H61" s="2"/>
      <c r="I61" s="4"/>
      <c r="J61" s="4"/>
      <c r="K61" s="4"/>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15" customHeight="1" x14ac:dyDescent="0.45">
      <c r="A62" s="1"/>
      <c r="B62" s="1"/>
      <c r="C62" s="1"/>
      <c r="D62" s="2"/>
      <c r="E62" s="2"/>
      <c r="F62" s="2"/>
      <c r="G62" s="2"/>
      <c r="H62" s="2"/>
      <c r="I62" s="4"/>
      <c r="J62" s="4"/>
      <c r="K62" s="4"/>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15" customHeight="1" x14ac:dyDescent="0.45">
      <c r="A63" s="1"/>
      <c r="B63" s="1"/>
      <c r="C63" s="1"/>
      <c r="D63" s="2"/>
      <c r="E63" s="2"/>
      <c r="F63" s="2"/>
      <c r="G63" s="2"/>
      <c r="H63" s="2"/>
      <c r="I63" s="4"/>
      <c r="J63" s="4"/>
      <c r="K63" s="4"/>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15" customHeight="1" x14ac:dyDescent="0.45">
      <c r="A64" s="1"/>
      <c r="B64" s="1"/>
      <c r="C64" s="1"/>
      <c r="D64" s="2"/>
      <c r="E64" s="2"/>
      <c r="F64" s="2"/>
      <c r="G64" s="2"/>
      <c r="H64" s="2"/>
      <c r="I64" s="4"/>
      <c r="J64" s="4"/>
      <c r="K64" s="4"/>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15" customHeight="1" x14ac:dyDescent="0.45">
      <c r="A65" s="1"/>
      <c r="B65" s="1"/>
      <c r="C65" s="1"/>
      <c r="D65" s="2"/>
      <c r="E65" s="2"/>
      <c r="F65" s="2"/>
      <c r="G65" s="2"/>
      <c r="H65" s="2"/>
      <c r="I65" s="4"/>
      <c r="J65" s="4"/>
      <c r="K65" s="4"/>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15" customHeight="1" x14ac:dyDescent="0.45">
      <c r="A66" s="1"/>
      <c r="B66" s="1"/>
      <c r="C66" s="1"/>
      <c r="D66" s="2"/>
      <c r="E66" s="2"/>
      <c r="F66" s="2"/>
      <c r="G66" s="2"/>
      <c r="H66" s="2"/>
      <c r="I66" s="4"/>
      <c r="J66" s="4"/>
      <c r="K66" s="4"/>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15" customHeight="1" x14ac:dyDescent="0.45">
      <c r="A67" s="1"/>
      <c r="B67" s="1"/>
      <c r="C67" s="1"/>
      <c r="D67" s="2"/>
      <c r="E67" s="2"/>
      <c r="F67" s="2"/>
      <c r="G67" s="2"/>
      <c r="H67" s="2"/>
      <c r="I67" s="4"/>
      <c r="J67" s="4"/>
      <c r="K67" s="4"/>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15" customHeight="1" x14ac:dyDescent="0.45">
      <c r="A68" s="1"/>
      <c r="B68" s="1"/>
      <c r="C68" s="1"/>
      <c r="D68" s="2"/>
      <c r="E68" s="2"/>
      <c r="F68" s="2"/>
      <c r="G68" s="2"/>
      <c r="H68" s="2"/>
      <c r="I68" s="4"/>
      <c r="J68" s="4"/>
      <c r="K68" s="4"/>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15" customHeight="1" x14ac:dyDescent="0.45">
      <c r="A69" s="1"/>
      <c r="B69" s="1"/>
      <c r="C69" s="1"/>
      <c r="D69" s="2"/>
      <c r="E69" s="2"/>
      <c r="F69" s="2"/>
      <c r="G69" s="2"/>
      <c r="H69" s="2"/>
      <c r="I69" s="4"/>
      <c r="J69" s="4"/>
      <c r="K69" s="4"/>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15" customHeight="1" x14ac:dyDescent="0.45">
      <c r="A70" s="1"/>
      <c r="B70" s="1"/>
      <c r="C70" s="1"/>
      <c r="D70" s="2"/>
      <c r="E70" s="2"/>
      <c r="F70" s="2"/>
      <c r="G70" s="2"/>
      <c r="H70" s="2"/>
      <c r="I70" s="4"/>
      <c r="J70" s="4"/>
      <c r="K70" s="4"/>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15" customHeight="1" x14ac:dyDescent="0.45">
      <c r="A71" s="1"/>
      <c r="B71" s="1"/>
      <c r="C71" s="1"/>
      <c r="D71" s="2"/>
      <c r="E71" s="2"/>
      <c r="F71" s="2"/>
      <c r="G71" s="2"/>
      <c r="H71" s="2"/>
      <c r="I71" s="4"/>
      <c r="J71" s="4"/>
      <c r="K71" s="4"/>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15" customHeight="1" x14ac:dyDescent="0.45">
      <c r="A72" s="1"/>
      <c r="B72" s="1"/>
      <c r="C72" s="1"/>
      <c r="D72" s="2"/>
      <c r="E72" s="2"/>
      <c r="F72" s="2"/>
      <c r="G72" s="2"/>
      <c r="H72" s="2"/>
      <c r="I72" s="4"/>
      <c r="J72" s="4"/>
      <c r="K72" s="4"/>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15" customHeight="1" x14ac:dyDescent="0.45">
      <c r="A73" s="1"/>
      <c r="B73" s="1"/>
      <c r="C73" s="1"/>
      <c r="D73" s="2"/>
      <c r="E73" s="2"/>
      <c r="F73" s="2"/>
      <c r="G73" s="2"/>
      <c r="H73" s="2"/>
      <c r="I73" s="4"/>
      <c r="J73" s="4"/>
      <c r="K73" s="4"/>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15" customHeight="1" x14ac:dyDescent="0.45">
      <c r="A74" s="1"/>
      <c r="B74" s="1"/>
      <c r="C74" s="1"/>
      <c r="D74" s="2"/>
      <c r="E74" s="2"/>
      <c r="F74" s="2"/>
      <c r="G74" s="2"/>
      <c r="H74" s="2"/>
      <c r="I74" s="4"/>
      <c r="J74" s="4"/>
      <c r="K74" s="4"/>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15" customHeight="1" x14ac:dyDescent="0.45">
      <c r="A75" s="1"/>
      <c r="B75" s="1"/>
      <c r="C75" s="1"/>
      <c r="D75" s="2"/>
      <c r="E75" s="2"/>
      <c r="F75" s="2"/>
      <c r="G75" s="2"/>
      <c r="H75" s="2"/>
      <c r="I75" s="4"/>
      <c r="J75" s="4"/>
      <c r="K75" s="4"/>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15" customHeight="1" x14ac:dyDescent="0.45">
      <c r="A76" s="1"/>
      <c r="B76" s="1"/>
      <c r="C76" s="1"/>
      <c r="D76" s="2"/>
      <c r="E76" s="2"/>
      <c r="F76" s="2"/>
      <c r="G76" s="2"/>
      <c r="H76" s="2"/>
      <c r="I76" s="4"/>
      <c r="J76" s="4"/>
      <c r="K76" s="4"/>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15" customHeight="1" x14ac:dyDescent="0.45">
      <c r="A77" s="1"/>
      <c r="B77" s="1"/>
      <c r="C77" s="1"/>
      <c r="D77" s="2"/>
      <c r="E77" s="2"/>
      <c r="F77" s="2"/>
      <c r="G77" s="2"/>
      <c r="H77" s="2"/>
      <c r="I77" s="4"/>
      <c r="J77" s="4"/>
      <c r="K77" s="4"/>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15" customHeight="1" x14ac:dyDescent="0.45">
      <c r="A78" s="1"/>
      <c r="B78" s="1"/>
      <c r="C78" s="1"/>
      <c r="D78" s="2"/>
      <c r="E78" s="2"/>
      <c r="F78" s="2"/>
      <c r="G78" s="2"/>
      <c r="H78" s="2"/>
      <c r="I78" s="4"/>
      <c r="J78" s="4"/>
      <c r="K78" s="4"/>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15" customHeight="1" x14ac:dyDescent="0.45">
      <c r="A79" s="1"/>
      <c r="B79" s="1"/>
      <c r="C79" s="1"/>
      <c r="D79" s="2"/>
      <c r="E79" s="2"/>
      <c r="F79" s="2"/>
      <c r="G79" s="2"/>
      <c r="H79" s="2"/>
      <c r="I79" s="4"/>
      <c r="J79" s="4"/>
      <c r="K79" s="4"/>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15" customHeight="1" x14ac:dyDescent="0.45">
      <c r="A80" s="1"/>
      <c r="B80" s="1"/>
      <c r="C80" s="1"/>
      <c r="D80" s="2"/>
      <c r="E80" s="2"/>
      <c r="F80" s="2"/>
      <c r="G80" s="2"/>
      <c r="H80" s="2"/>
      <c r="I80" s="4"/>
      <c r="J80" s="4"/>
      <c r="K80" s="4"/>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15" customHeight="1" x14ac:dyDescent="0.45">
      <c r="A81" s="1"/>
      <c r="B81" s="1"/>
      <c r="C81" s="1"/>
      <c r="D81" s="2"/>
      <c r="E81" s="2"/>
      <c r="F81" s="2"/>
      <c r="G81" s="2"/>
      <c r="H81" s="2"/>
      <c r="I81" s="4"/>
      <c r="J81" s="4"/>
      <c r="K81" s="4"/>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15" customHeight="1" x14ac:dyDescent="0.45">
      <c r="A82" s="1"/>
      <c r="B82" s="1"/>
      <c r="C82" s="1"/>
      <c r="D82" s="2"/>
      <c r="E82" s="2"/>
      <c r="F82" s="2"/>
      <c r="G82" s="2"/>
      <c r="H82" s="2"/>
      <c r="I82" s="4"/>
      <c r="J82" s="4"/>
      <c r="K82" s="4"/>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5" customHeight="1" x14ac:dyDescent="0.45">
      <c r="A83" s="1"/>
      <c r="B83" s="1"/>
      <c r="C83" s="1"/>
      <c r="D83" s="2"/>
      <c r="E83" s="2"/>
      <c r="F83" s="2"/>
      <c r="G83" s="2"/>
      <c r="H83" s="2"/>
      <c r="I83" s="4"/>
      <c r="J83" s="4"/>
      <c r="K83" s="4"/>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5" customHeight="1" x14ac:dyDescent="0.45">
      <c r="A84" s="1"/>
      <c r="B84" s="1"/>
      <c r="C84" s="1"/>
      <c r="D84" s="2"/>
      <c r="E84" s="2"/>
      <c r="F84" s="2"/>
      <c r="G84" s="2"/>
      <c r="H84" s="2"/>
      <c r="I84" s="4"/>
      <c r="J84" s="4"/>
      <c r="K84" s="4"/>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5" customHeight="1" x14ac:dyDescent="0.45">
      <c r="A85" s="1"/>
      <c r="B85" s="1"/>
      <c r="C85" s="1"/>
      <c r="D85" s="2"/>
      <c r="E85" s="2"/>
      <c r="F85" s="2"/>
      <c r="G85" s="2"/>
      <c r="H85" s="2"/>
      <c r="I85" s="4"/>
      <c r="J85" s="4"/>
      <c r="K85" s="4"/>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5" customHeight="1" x14ac:dyDescent="0.45">
      <c r="A86" s="1"/>
      <c r="B86" s="1"/>
      <c r="C86" s="1"/>
      <c r="D86" s="2"/>
      <c r="E86" s="2"/>
      <c r="F86" s="2"/>
      <c r="G86" s="2"/>
      <c r="H86" s="2"/>
      <c r="I86" s="4"/>
      <c r="J86" s="4"/>
      <c r="K86" s="4"/>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5" customHeight="1" x14ac:dyDescent="0.45">
      <c r="A87" s="1"/>
      <c r="B87" s="1"/>
      <c r="C87" s="1"/>
      <c r="D87" s="2"/>
      <c r="E87" s="2"/>
      <c r="F87" s="2"/>
      <c r="G87" s="2"/>
      <c r="H87" s="2"/>
      <c r="I87" s="4"/>
      <c r="J87" s="4"/>
      <c r="K87" s="4"/>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5" customHeight="1" x14ac:dyDescent="0.45">
      <c r="A88" s="1"/>
      <c r="B88" s="1"/>
      <c r="C88" s="1"/>
      <c r="D88" s="2"/>
      <c r="E88" s="2"/>
      <c r="F88" s="2"/>
      <c r="G88" s="2"/>
      <c r="H88" s="2"/>
      <c r="I88" s="4"/>
      <c r="J88" s="4"/>
      <c r="K88" s="4"/>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5" customHeight="1" x14ac:dyDescent="0.45">
      <c r="A89" s="1"/>
      <c r="B89" s="1"/>
      <c r="C89" s="1"/>
      <c r="D89" s="2"/>
      <c r="E89" s="2"/>
      <c r="F89" s="2"/>
      <c r="G89" s="2"/>
      <c r="H89" s="2"/>
      <c r="I89" s="4"/>
      <c r="J89" s="4"/>
      <c r="K89" s="4"/>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5" customHeight="1" x14ac:dyDescent="0.45">
      <c r="A90" s="1"/>
      <c r="B90" s="1"/>
      <c r="C90" s="1"/>
      <c r="D90" s="2"/>
      <c r="E90" s="2"/>
      <c r="F90" s="2"/>
      <c r="G90" s="2"/>
      <c r="H90" s="2"/>
      <c r="I90" s="4"/>
      <c r="J90" s="4"/>
      <c r="K90" s="4"/>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5" customHeight="1" x14ac:dyDescent="0.45">
      <c r="A91" s="1"/>
      <c r="B91" s="1"/>
      <c r="C91" s="1"/>
      <c r="D91" s="2"/>
      <c r="E91" s="2"/>
      <c r="F91" s="2"/>
      <c r="G91" s="2"/>
      <c r="H91" s="2"/>
      <c r="I91" s="4"/>
      <c r="J91" s="4"/>
      <c r="K91" s="4"/>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5" customHeight="1" x14ac:dyDescent="0.45">
      <c r="A92" s="1"/>
      <c r="B92" s="1"/>
      <c r="C92" s="1"/>
      <c r="D92" s="2"/>
      <c r="E92" s="2"/>
      <c r="F92" s="2"/>
      <c r="G92" s="2"/>
      <c r="H92" s="2"/>
      <c r="I92" s="4"/>
      <c r="J92" s="4"/>
      <c r="K92" s="4"/>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5" customHeight="1" x14ac:dyDescent="0.45">
      <c r="A93" s="1"/>
      <c r="B93" s="1"/>
      <c r="C93" s="1"/>
      <c r="D93" s="2"/>
      <c r="E93" s="2"/>
      <c r="F93" s="2"/>
      <c r="G93" s="2"/>
      <c r="H93" s="2"/>
      <c r="I93" s="4"/>
      <c r="J93" s="4"/>
      <c r="K93" s="4"/>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5" customHeight="1" x14ac:dyDescent="0.45">
      <c r="A94" s="1"/>
      <c r="B94" s="1"/>
      <c r="C94" s="1"/>
      <c r="D94" s="2"/>
      <c r="E94" s="2"/>
      <c r="F94" s="2"/>
      <c r="G94" s="2"/>
      <c r="H94" s="2"/>
      <c r="I94" s="4"/>
      <c r="J94" s="4"/>
      <c r="K94" s="4"/>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5" customHeight="1" x14ac:dyDescent="0.45">
      <c r="A95" s="1"/>
      <c r="B95" s="1"/>
      <c r="C95" s="1"/>
      <c r="D95" s="2"/>
      <c r="E95" s="2"/>
      <c r="F95" s="2"/>
      <c r="G95" s="2"/>
      <c r="H95" s="2"/>
      <c r="I95" s="4"/>
      <c r="J95" s="4"/>
      <c r="K95" s="4"/>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5" customHeight="1" x14ac:dyDescent="0.45">
      <c r="A96" s="1"/>
      <c r="B96" s="1"/>
      <c r="C96" s="1"/>
      <c r="D96" s="2"/>
      <c r="E96" s="2"/>
      <c r="F96" s="2"/>
      <c r="G96" s="2"/>
      <c r="H96" s="2"/>
      <c r="I96" s="4"/>
      <c r="J96" s="4"/>
      <c r="K96" s="4"/>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5" customHeight="1" x14ac:dyDescent="0.45">
      <c r="A97" s="1"/>
      <c r="B97" s="1"/>
      <c r="C97" s="1"/>
      <c r="D97" s="2"/>
      <c r="E97" s="2"/>
      <c r="F97" s="2"/>
      <c r="G97" s="2"/>
      <c r="H97" s="2"/>
      <c r="I97" s="4"/>
      <c r="J97" s="4"/>
      <c r="K97" s="4"/>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5" customHeight="1" x14ac:dyDescent="0.45">
      <c r="A98" s="1"/>
      <c r="B98" s="1"/>
      <c r="C98" s="1"/>
      <c r="D98" s="2"/>
      <c r="E98" s="2"/>
      <c r="F98" s="2"/>
      <c r="G98" s="2"/>
      <c r="H98" s="2"/>
      <c r="I98" s="4"/>
      <c r="J98" s="4"/>
      <c r="K98" s="4"/>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5" customHeight="1" x14ac:dyDescent="0.45">
      <c r="A99" s="1"/>
      <c r="B99" s="1"/>
      <c r="C99" s="1"/>
      <c r="D99" s="2"/>
      <c r="E99" s="2"/>
      <c r="F99" s="2"/>
      <c r="G99" s="2"/>
      <c r="H99" s="2"/>
      <c r="I99" s="4"/>
      <c r="J99" s="4"/>
      <c r="K99" s="4"/>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5" customHeight="1" x14ac:dyDescent="0.45">
      <c r="A100" s="1"/>
      <c r="B100" s="1"/>
      <c r="C100" s="1"/>
      <c r="D100" s="2"/>
      <c r="E100" s="2"/>
      <c r="F100" s="2"/>
      <c r="G100" s="2"/>
      <c r="H100" s="2"/>
      <c r="I100" s="4"/>
      <c r="J100" s="4"/>
      <c r="K100" s="4"/>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5" customHeight="1" x14ac:dyDescent="0.45">
      <c r="A101" s="1"/>
      <c r="B101" s="1"/>
      <c r="C101" s="1"/>
      <c r="D101" s="2"/>
      <c r="E101" s="2"/>
      <c r="F101" s="2"/>
      <c r="G101" s="2"/>
      <c r="H101" s="2"/>
      <c r="I101" s="4"/>
      <c r="J101" s="4"/>
      <c r="K101" s="4"/>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5" customHeight="1" x14ac:dyDescent="0.45">
      <c r="A102" s="1"/>
      <c r="B102" s="1"/>
      <c r="C102" s="1"/>
      <c r="D102" s="2"/>
      <c r="E102" s="2"/>
      <c r="F102" s="2"/>
      <c r="G102" s="2"/>
      <c r="H102" s="2"/>
      <c r="I102" s="4"/>
      <c r="J102" s="4"/>
      <c r="K102" s="4"/>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5" customHeight="1" x14ac:dyDescent="0.45">
      <c r="A103" s="1"/>
      <c r="B103" s="1"/>
      <c r="C103" s="1"/>
      <c r="D103" s="2"/>
      <c r="E103" s="2"/>
      <c r="F103" s="2"/>
      <c r="G103" s="2"/>
      <c r="H103" s="2"/>
      <c r="I103" s="4"/>
      <c r="J103" s="4"/>
      <c r="K103" s="4"/>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5" customHeight="1" x14ac:dyDescent="0.45">
      <c r="A104" s="1"/>
      <c r="B104" s="1"/>
      <c r="C104" s="1"/>
      <c r="D104" s="2"/>
      <c r="E104" s="2"/>
      <c r="F104" s="2"/>
      <c r="G104" s="2"/>
      <c r="H104" s="2"/>
      <c r="I104" s="4"/>
      <c r="J104" s="4"/>
      <c r="K104" s="4"/>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5" customHeight="1" x14ac:dyDescent="0.45">
      <c r="A105" s="1"/>
      <c r="B105" s="1"/>
      <c r="C105" s="1"/>
      <c r="D105" s="2"/>
      <c r="E105" s="2"/>
      <c r="F105" s="2"/>
      <c r="G105" s="2"/>
      <c r="H105" s="2"/>
      <c r="I105" s="4"/>
      <c r="J105" s="4"/>
      <c r="K105" s="4"/>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5" customHeight="1" x14ac:dyDescent="0.45">
      <c r="A106" s="1"/>
      <c r="B106" s="1"/>
      <c r="C106" s="1"/>
      <c r="D106" s="2"/>
      <c r="E106" s="2"/>
      <c r="F106" s="2"/>
      <c r="G106" s="2"/>
      <c r="H106" s="2"/>
      <c r="I106" s="4"/>
      <c r="J106" s="4"/>
      <c r="K106" s="4"/>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5" customHeight="1" x14ac:dyDescent="0.45">
      <c r="A107" s="1"/>
      <c r="B107" s="1"/>
      <c r="C107" s="1"/>
      <c r="D107" s="2"/>
      <c r="E107" s="2"/>
      <c r="F107" s="2"/>
      <c r="G107" s="2"/>
      <c r="H107" s="2"/>
      <c r="I107" s="4"/>
      <c r="J107" s="4"/>
      <c r="K107" s="4"/>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15" customHeight="1" x14ac:dyDescent="0.45">
      <c r="A108" s="1"/>
      <c r="B108" s="1"/>
      <c r="C108" s="1"/>
      <c r="D108" s="2"/>
      <c r="E108" s="2"/>
      <c r="F108" s="2"/>
      <c r="G108" s="2"/>
      <c r="H108" s="2"/>
      <c r="I108" s="4"/>
      <c r="J108" s="4"/>
      <c r="K108" s="4"/>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5" customHeight="1" x14ac:dyDescent="0.45">
      <c r="A109" s="1"/>
      <c r="B109" s="1"/>
      <c r="C109" s="1"/>
      <c r="D109" s="2"/>
      <c r="E109" s="2"/>
      <c r="F109" s="2"/>
      <c r="G109" s="2"/>
      <c r="H109" s="2"/>
      <c r="I109" s="4"/>
      <c r="J109" s="4"/>
      <c r="K109" s="4"/>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5" customHeight="1" x14ac:dyDescent="0.45">
      <c r="A110" s="1"/>
      <c r="B110" s="1"/>
      <c r="C110" s="1"/>
      <c r="D110" s="2"/>
      <c r="E110" s="2"/>
      <c r="F110" s="2"/>
      <c r="G110" s="2"/>
      <c r="H110" s="2"/>
      <c r="I110" s="4"/>
      <c r="J110" s="4"/>
      <c r="K110" s="4"/>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5" customHeight="1" x14ac:dyDescent="0.45">
      <c r="A111" s="1"/>
      <c r="B111" s="1"/>
      <c r="C111" s="1"/>
      <c r="D111" s="2"/>
      <c r="E111" s="2"/>
      <c r="F111" s="2"/>
      <c r="G111" s="2"/>
      <c r="H111" s="2"/>
      <c r="I111" s="4"/>
      <c r="J111" s="4"/>
      <c r="K111" s="4"/>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5" customHeight="1" x14ac:dyDescent="0.45">
      <c r="A112" s="1"/>
      <c r="B112" s="1"/>
      <c r="C112" s="1"/>
      <c r="D112" s="2"/>
      <c r="E112" s="2"/>
      <c r="F112" s="2"/>
      <c r="G112" s="2"/>
      <c r="H112" s="2"/>
      <c r="I112" s="4"/>
      <c r="J112" s="4"/>
      <c r="K112" s="4"/>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7:23" ht="15" customHeight="1" x14ac:dyDescent="0.45">
      <c r="G113" s="1"/>
      <c r="H113" s="1"/>
      <c r="I113" s="1"/>
      <c r="J113" s="1"/>
      <c r="K113" s="1"/>
      <c r="L113" s="1"/>
      <c r="M113" s="1"/>
      <c r="N113" s="1"/>
      <c r="O113" s="1"/>
      <c r="P113" s="1"/>
      <c r="Q113" s="1"/>
      <c r="R113" s="1"/>
      <c r="S113" s="1"/>
      <c r="T113" s="1"/>
      <c r="U113" s="1"/>
      <c r="V113" s="1"/>
      <c r="W113" s="1"/>
    </row>
    <row r="114" spans="7:23" ht="15" customHeight="1" x14ac:dyDescent="0.45">
      <c r="G114" s="1"/>
      <c r="H114" s="1"/>
      <c r="I114" s="1"/>
      <c r="J114" s="1"/>
      <c r="K114" s="1"/>
      <c r="L114" s="1"/>
      <c r="M114" s="1"/>
      <c r="N114" s="1"/>
      <c r="O114" s="1"/>
      <c r="P114" s="1"/>
      <c r="Q114" s="1"/>
      <c r="R114" s="1"/>
      <c r="S114" s="1"/>
      <c r="T114" s="1"/>
      <c r="U114" s="1"/>
      <c r="V114" s="1"/>
      <c r="W114" s="1"/>
    </row>
    <row r="115" spans="7:23" ht="15" customHeight="1" x14ac:dyDescent="0.45">
      <c r="G115" s="1"/>
      <c r="H115" s="1"/>
      <c r="I115" s="1"/>
      <c r="J115" s="1"/>
      <c r="K115" s="1"/>
      <c r="L115" s="1"/>
      <c r="M115" s="1"/>
      <c r="N115" s="1"/>
      <c r="O115" s="1"/>
      <c r="P115" s="1"/>
      <c r="Q115" s="1"/>
      <c r="R115" s="1"/>
      <c r="S115" s="1"/>
      <c r="T115" s="1"/>
      <c r="U115" s="1"/>
      <c r="V115" s="1"/>
      <c r="W115" s="1"/>
    </row>
    <row r="116" spans="7:23" ht="15" customHeight="1" x14ac:dyDescent="0.45">
      <c r="G116" s="1"/>
      <c r="H116" s="1"/>
      <c r="I116" s="1"/>
      <c r="J116" s="1"/>
      <c r="K116" s="1"/>
      <c r="L116" s="1"/>
      <c r="M116" s="1"/>
      <c r="N116" s="1"/>
      <c r="O116" s="1"/>
      <c r="P116" s="1"/>
      <c r="Q116" s="1"/>
      <c r="R116" s="1"/>
      <c r="S116" s="1"/>
      <c r="T116" s="1"/>
      <c r="U116" s="1"/>
      <c r="V116" s="1"/>
      <c r="W116" s="1"/>
    </row>
    <row r="117" spans="7:23" ht="15" customHeight="1" x14ac:dyDescent="0.45">
      <c r="G117" s="1"/>
      <c r="H117" s="1"/>
      <c r="I117" s="1"/>
      <c r="J117" s="1"/>
      <c r="K117" s="1"/>
      <c r="L117" s="1"/>
      <c r="M117" s="1"/>
      <c r="N117" s="1"/>
      <c r="O117" s="1"/>
      <c r="P117" s="1"/>
      <c r="Q117" s="1"/>
      <c r="R117" s="1"/>
      <c r="S117" s="1"/>
      <c r="T117" s="1"/>
      <c r="U117" s="1"/>
      <c r="V117" s="1"/>
      <c r="W117" s="1"/>
    </row>
    <row r="118" spans="7:23" x14ac:dyDescent="0.45">
      <c r="G118" s="1"/>
      <c r="H118" s="1"/>
      <c r="I118" s="1"/>
      <c r="J118" s="1"/>
      <c r="K118" s="1"/>
      <c r="L118" s="1"/>
      <c r="M118" s="1"/>
      <c r="N118" s="1"/>
      <c r="O118" s="1"/>
      <c r="P118" s="1"/>
      <c r="Q118" s="1"/>
      <c r="R118" s="1"/>
      <c r="S118" s="1"/>
      <c r="T118" s="1"/>
      <c r="U118" s="1"/>
      <c r="V118" s="1"/>
      <c r="W118" s="1"/>
    </row>
    <row r="119" spans="7:23" x14ac:dyDescent="0.45">
      <c r="G119" s="1"/>
      <c r="H119" s="1"/>
      <c r="I119" s="1"/>
      <c r="J119" s="1"/>
      <c r="K119" s="1"/>
      <c r="L119" s="1"/>
      <c r="M119" s="1"/>
      <c r="N119" s="1"/>
      <c r="O119" s="1"/>
      <c r="P119" s="1"/>
      <c r="Q119" s="1"/>
      <c r="R119" s="1"/>
      <c r="S119" s="1"/>
      <c r="T119" s="1"/>
      <c r="U119" s="1"/>
      <c r="V119" s="1"/>
      <c r="W119" s="1"/>
    </row>
    <row r="120" spans="7:23" x14ac:dyDescent="0.45">
      <c r="G120" s="1"/>
      <c r="H120" s="1"/>
      <c r="I120" s="1"/>
      <c r="J120" s="1"/>
      <c r="K120" s="1"/>
      <c r="L120" s="1"/>
      <c r="M120" s="1"/>
      <c r="N120" s="1"/>
      <c r="O120" s="1"/>
      <c r="P120" s="1"/>
      <c r="Q120" s="1"/>
      <c r="R120" s="1"/>
      <c r="S120" s="1"/>
      <c r="T120" s="1"/>
      <c r="U120" s="1"/>
      <c r="V120" s="1"/>
      <c r="W120" s="1"/>
    </row>
    <row r="121" spans="7:23" x14ac:dyDescent="0.45">
      <c r="G121" s="1"/>
      <c r="H121" s="1"/>
      <c r="I121" s="1"/>
      <c r="J121" s="1"/>
      <c r="K121" s="1"/>
      <c r="L121" s="1"/>
      <c r="M121" s="1"/>
      <c r="N121" s="1"/>
      <c r="O121" s="1"/>
      <c r="P121" s="1"/>
      <c r="Q121" s="1"/>
      <c r="R121" s="1"/>
      <c r="S121" s="1"/>
      <c r="T121" s="1"/>
      <c r="U121" s="1"/>
      <c r="V121" s="1"/>
      <c r="W121" s="1"/>
    </row>
    <row r="122" spans="7:23" x14ac:dyDescent="0.45">
      <c r="G122" s="1"/>
      <c r="H122" s="1"/>
      <c r="I122" s="1"/>
      <c r="J122" s="1"/>
      <c r="K122" s="1"/>
      <c r="L122" s="1"/>
      <c r="M122" s="1"/>
      <c r="N122" s="1"/>
      <c r="O122" s="1"/>
      <c r="P122" s="1"/>
      <c r="Q122" s="1"/>
      <c r="R122" s="1"/>
      <c r="S122" s="1"/>
      <c r="T122" s="1"/>
      <c r="U122" s="1"/>
      <c r="V122" s="1"/>
      <c r="W122" s="1"/>
    </row>
    <row r="123" spans="7:23" x14ac:dyDescent="0.45">
      <c r="G123" s="1"/>
      <c r="H123" s="1"/>
      <c r="I123" s="1"/>
      <c r="J123" s="1"/>
      <c r="K123" s="1"/>
      <c r="L123" s="1"/>
      <c r="M123" s="1"/>
      <c r="N123" s="1"/>
      <c r="O123" s="1"/>
      <c r="P123" s="1"/>
      <c r="Q123" s="1"/>
      <c r="R123" s="1"/>
      <c r="S123" s="1"/>
      <c r="T123" s="1"/>
      <c r="U123" s="1"/>
      <c r="V123" s="1"/>
      <c r="W123" s="1"/>
    </row>
    <row r="124" spans="7:23" x14ac:dyDescent="0.45">
      <c r="G124" s="1"/>
      <c r="H124" s="1"/>
      <c r="I124" s="1"/>
      <c r="J124" s="1"/>
      <c r="K124" s="1"/>
      <c r="L124" s="1"/>
      <c r="M124" s="1"/>
      <c r="N124" s="1"/>
      <c r="O124" s="1"/>
      <c r="P124" s="1"/>
      <c r="Q124" s="1"/>
      <c r="R124" s="1"/>
      <c r="S124" s="1"/>
      <c r="T124" s="1"/>
      <c r="U124" s="1"/>
      <c r="V124" s="1"/>
      <c r="W124" s="1"/>
    </row>
    <row r="125" spans="7:23" x14ac:dyDescent="0.45">
      <c r="G125" s="1"/>
      <c r="H125" s="1"/>
      <c r="I125" s="1"/>
      <c r="J125" s="1"/>
      <c r="K125" s="1"/>
      <c r="L125" s="1"/>
      <c r="M125" s="1"/>
      <c r="N125" s="1"/>
      <c r="O125" s="1"/>
      <c r="P125" s="1"/>
      <c r="Q125" s="1"/>
      <c r="R125" s="1"/>
      <c r="S125" s="1"/>
      <c r="T125" s="1"/>
      <c r="U125" s="1"/>
      <c r="V125" s="1"/>
      <c r="W125" s="1"/>
    </row>
    <row r="126" spans="7:23" x14ac:dyDescent="0.45">
      <c r="G126" s="1"/>
      <c r="H126" s="1"/>
      <c r="I126" s="1"/>
      <c r="J126" s="1"/>
      <c r="K126" s="1"/>
      <c r="L126" s="1"/>
      <c r="M126" s="1"/>
      <c r="N126" s="1"/>
      <c r="O126" s="1"/>
      <c r="P126" s="1"/>
      <c r="Q126" s="1"/>
      <c r="R126" s="1"/>
      <c r="S126" s="1"/>
      <c r="T126" s="1"/>
    </row>
    <row r="127" spans="7:23" x14ac:dyDescent="0.45">
      <c r="G127" s="1"/>
      <c r="H127" s="1"/>
      <c r="I127" s="1"/>
      <c r="J127" s="1"/>
      <c r="K127" s="1"/>
      <c r="L127" s="1"/>
      <c r="M127" s="1"/>
      <c r="N127" s="1"/>
      <c r="O127" s="1"/>
      <c r="P127" s="1"/>
      <c r="Q127" s="1"/>
      <c r="R127" s="1"/>
      <c r="S127" s="1"/>
      <c r="T127" s="1"/>
    </row>
    <row r="128" spans="7:23" x14ac:dyDescent="0.45">
      <c r="G128" s="1"/>
      <c r="H128" s="1"/>
      <c r="I128" s="1"/>
      <c r="J128" s="1"/>
      <c r="K128" s="1"/>
      <c r="L128" s="1"/>
      <c r="M128" s="1"/>
      <c r="N128" s="1"/>
      <c r="O128" s="1"/>
      <c r="P128" s="1"/>
      <c r="Q128" s="1"/>
      <c r="R128" s="1"/>
      <c r="S128" s="1"/>
      <c r="T128" s="1"/>
    </row>
    <row r="129" spans="7:20" x14ac:dyDescent="0.45">
      <c r="G129" s="1"/>
      <c r="H129" s="1"/>
      <c r="I129" s="1"/>
      <c r="J129" s="1"/>
      <c r="K129" s="1"/>
      <c r="L129" s="1"/>
      <c r="M129" s="1"/>
      <c r="N129" s="1"/>
      <c r="O129" s="1"/>
      <c r="P129" s="1"/>
      <c r="Q129" s="1"/>
      <c r="R129" s="1"/>
      <c r="S129" s="1"/>
      <c r="T129" s="1"/>
    </row>
    <row r="130" spans="7:20" x14ac:dyDescent="0.45">
      <c r="L130" s="1"/>
      <c r="M130" s="1"/>
      <c r="N130" s="1"/>
    </row>
    <row r="131" spans="7:20" x14ac:dyDescent="0.45">
      <c r="L131" s="1"/>
      <c r="M131" s="1"/>
      <c r="N131" s="1"/>
    </row>
    <row r="132" spans="7:20" x14ac:dyDescent="0.45">
      <c r="L132" s="1"/>
      <c r="M132" s="1"/>
      <c r="N132" s="1"/>
    </row>
    <row r="133" spans="7:20" x14ac:dyDescent="0.45">
      <c r="L133" s="1"/>
      <c r="M133" s="1"/>
      <c r="N133" s="1"/>
    </row>
  </sheetData>
  <sheetProtection algorithmName="SHA-512" hashValue="kg5vBxI1LwCSX750OvVqYDSx4MMAbnn4/rJVK8zeHnTZ3LM9tsys2z6TJd0yQWakVq81QuRCfDRvbLzHUI/2Bw==" saltValue="o99guWqTs811JfrMX3yMJA==" spinCount="100000" sheet="1" objects="1" scenarios="1"/>
  <mergeCells count="140">
    <mergeCell ref="CD13:CF14"/>
    <mergeCell ref="CD15:CF15"/>
    <mergeCell ref="CD16:CF17"/>
    <mergeCell ref="CD40:CF40"/>
    <mergeCell ref="BR16:BT17"/>
    <mergeCell ref="BU16:BW17"/>
    <mergeCell ref="BX16:BZ17"/>
    <mergeCell ref="CA16:CC17"/>
    <mergeCell ref="BO40:BQ40"/>
    <mergeCell ref="BR40:BT40"/>
    <mergeCell ref="BU40:BW40"/>
    <mergeCell ref="BX40:BZ40"/>
    <mergeCell ref="CA40:CC40"/>
    <mergeCell ref="BR13:BT14"/>
    <mergeCell ref="BU13:BW14"/>
    <mergeCell ref="BX13:BZ14"/>
    <mergeCell ref="CA13:CC14"/>
    <mergeCell ref="BO15:BQ15"/>
    <mergeCell ref="BR15:BT15"/>
    <mergeCell ref="BU15:BW15"/>
    <mergeCell ref="BX15:BZ15"/>
    <mergeCell ref="CA15:CC15"/>
    <mergeCell ref="BI13:BK14"/>
    <mergeCell ref="BI15:BK15"/>
    <mergeCell ref="BI16:BK17"/>
    <mergeCell ref="BI40:BK40"/>
    <mergeCell ref="BL13:BN14"/>
    <mergeCell ref="BL15:BN15"/>
    <mergeCell ref="BL16:BN17"/>
    <mergeCell ref="BL40:BN40"/>
    <mergeCell ref="BO13:BQ14"/>
    <mergeCell ref="BO16:BQ17"/>
    <mergeCell ref="A2:U2"/>
    <mergeCell ref="Y40:AA40"/>
    <mergeCell ref="BF40:BH40"/>
    <mergeCell ref="A40:C40"/>
    <mergeCell ref="D40:I40"/>
    <mergeCell ref="S40:U40"/>
    <mergeCell ref="J40:L40"/>
    <mergeCell ref="M40:O40"/>
    <mergeCell ref="P40:R40"/>
    <mergeCell ref="V40:X40"/>
    <mergeCell ref="AB40:AD40"/>
    <mergeCell ref="AZ40:BB40"/>
    <mergeCell ref="BC40:BE40"/>
    <mergeCell ref="BF13:BH14"/>
    <mergeCell ref="BF16:BH17"/>
    <mergeCell ref="Y16:AA17"/>
    <mergeCell ref="O4:U4"/>
    <mergeCell ref="J4:M4"/>
    <mergeCell ref="A10:D10"/>
    <mergeCell ref="E10:I10"/>
    <mergeCell ref="E15:H15"/>
    <mergeCell ref="A11:C11"/>
    <mergeCell ref="A13:C13"/>
    <mergeCell ref="A14:C14"/>
    <mergeCell ref="A1:BH1"/>
    <mergeCell ref="J16:L17"/>
    <mergeCell ref="J15:L15"/>
    <mergeCell ref="J13:L14"/>
    <mergeCell ref="M13:O14"/>
    <mergeCell ref="M15:O15"/>
    <mergeCell ref="M16:O17"/>
    <mergeCell ref="P13:R14"/>
    <mergeCell ref="P15:R15"/>
    <mergeCell ref="P16:R17"/>
    <mergeCell ref="S13:U14"/>
    <mergeCell ref="S15:U15"/>
    <mergeCell ref="S16:U17"/>
    <mergeCell ref="E16:I17"/>
    <mergeCell ref="AB16:AD17"/>
    <mergeCell ref="J10:BH10"/>
    <mergeCell ref="V16:X17"/>
    <mergeCell ref="BF15:BH15"/>
    <mergeCell ref="Y15:AA15"/>
    <mergeCell ref="AZ13:BB14"/>
    <mergeCell ref="AZ15:BB15"/>
    <mergeCell ref="AB13:AD14"/>
    <mergeCell ref="AB15:AD15"/>
    <mergeCell ref="BC13:BE14"/>
    <mergeCell ref="A16:C16"/>
    <mergeCell ref="A17:C17"/>
    <mergeCell ref="D4:H4"/>
    <mergeCell ref="D5:H5"/>
    <mergeCell ref="D6:H6"/>
    <mergeCell ref="D3:H3"/>
    <mergeCell ref="A4:C4"/>
    <mergeCell ref="A5:C5"/>
    <mergeCell ref="A6:C6"/>
    <mergeCell ref="A15:C15"/>
    <mergeCell ref="E11:H11"/>
    <mergeCell ref="E13:H13"/>
    <mergeCell ref="E14:H14"/>
    <mergeCell ref="A12:C12"/>
    <mergeCell ref="E12:H12"/>
    <mergeCell ref="A7:C7"/>
    <mergeCell ref="D7:H7"/>
    <mergeCell ref="A3:C3"/>
    <mergeCell ref="AQ13:AS14"/>
    <mergeCell ref="AQ15:AS15"/>
    <mergeCell ref="AQ16:AS17"/>
    <mergeCell ref="AN13:AP14"/>
    <mergeCell ref="AT13:AV14"/>
    <mergeCell ref="AW13:AY14"/>
    <mergeCell ref="AN15:AP15"/>
    <mergeCell ref="AT15:AV15"/>
    <mergeCell ref="AW15:AY15"/>
    <mergeCell ref="AE13:AG14"/>
    <mergeCell ref="AH13:AJ14"/>
    <mergeCell ref="AE15:AG15"/>
    <mergeCell ref="AK13:AM14"/>
    <mergeCell ref="AK15:AM15"/>
    <mergeCell ref="AK16:AM17"/>
    <mergeCell ref="AH15:AJ15"/>
    <mergeCell ref="AE16:AG17"/>
    <mergeCell ref="AH16:AJ17"/>
    <mergeCell ref="J5:M5"/>
    <mergeCell ref="J6:M6"/>
    <mergeCell ref="J7:M7"/>
    <mergeCell ref="O5:U5"/>
    <mergeCell ref="O6:U6"/>
    <mergeCell ref="J11:BH11"/>
    <mergeCell ref="N7:O7"/>
    <mergeCell ref="J8:U8"/>
    <mergeCell ref="AE40:AG40"/>
    <mergeCell ref="AH40:AJ40"/>
    <mergeCell ref="AK40:AM40"/>
    <mergeCell ref="AN16:AP17"/>
    <mergeCell ref="AT16:AV17"/>
    <mergeCell ref="AW16:AY17"/>
    <mergeCell ref="AN40:AP40"/>
    <mergeCell ref="AT40:AV40"/>
    <mergeCell ref="AW40:AY40"/>
    <mergeCell ref="AQ40:AS40"/>
    <mergeCell ref="AZ16:BB17"/>
    <mergeCell ref="BC15:BE15"/>
    <mergeCell ref="BC16:BE17"/>
    <mergeCell ref="V13:X14"/>
    <mergeCell ref="Y13:AA14"/>
    <mergeCell ref="V15:X15"/>
  </mergeCells>
  <printOptions horizontalCentered="1"/>
  <pageMargins left="0.7" right="0.7" top="0.75" bottom="0.75" header="0.3" footer="0.3"/>
  <pageSetup scale="23" orientation="landscape" r:id="rId1"/>
  <headerFooter>
    <oddHeader>&amp;C&amp;G</oddHeader>
    <oddFooter>&amp;C
803 Roper Creek Drive
Greenville, SC 89615
www.swfeesaver.com</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R62"/>
  <sheetViews>
    <sheetView zoomScale="80" zoomScaleNormal="80" zoomScalePageLayoutView="60" workbookViewId="0">
      <selection activeCell="E5" sqref="E5:I5"/>
    </sheetView>
  </sheetViews>
  <sheetFormatPr defaultColWidth="8.86328125" defaultRowHeight="14.25" x14ac:dyDescent="0.45"/>
  <cols>
    <col min="1" max="1" width="5.73046875" customWidth="1"/>
    <col min="4" max="4" width="12" customWidth="1"/>
    <col min="5" max="5" width="8.86328125" customWidth="1"/>
    <col min="6" max="6" width="11.3984375" customWidth="1"/>
    <col min="7" max="7" width="20" customWidth="1"/>
    <col min="8" max="8" width="5" customWidth="1"/>
    <col min="9" max="9" width="4.3984375" customWidth="1"/>
    <col min="10" max="10" width="11.3984375" customWidth="1"/>
    <col min="11" max="11" width="3.86328125" bestFit="1" customWidth="1"/>
    <col min="12" max="12" width="3.73046875" bestFit="1" customWidth="1"/>
    <col min="13" max="13" width="1.86328125" customWidth="1"/>
    <col min="17" max="17" width="5" customWidth="1"/>
    <col min="18" max="18" width="8" customWidth="1"/>
  </cols>
  <sheetData>
    <row r="3" spans="2:18" ht="21.75" customHeight="1" x14ac:dyDescent="0.55000000000000004">
      <c r="B3" s="13" t="s">
        <v>53</v>
      </c>
    </row>
    <row r="4" spans="2:18" ht="18" x14ac:dyDescent="0.55000000000000004">
      <c r="F4" s="13"/>
    </row>
    <row r="5" spans="2:18" ht="15.75" x14ac:dyDescent="0.45">
      <c r="B5" s="223" t="s">
        <v>37</v>
      </c>
      <c r="C5" s="224"/>
      <c r="D5" s="224"/>
      <c r="E5" s="225">
        <f>'Sizing Calcs'!$D$3</f>
        <v>44197</v>
      </c>
      <c r="F5" s="225"/>
      <c r="G5" s="225"/>
      <c r="H5" s="225"/>
      <c r="I5" s="225"/>
    </row>
    <row r="6" spans="2:18" ht="18" x14ac:dyDescent="0.45">
      <c r="B6" s="223" t="s">
        <v>33</v>
      </c>
      <c r="C6" s="224"/>
      <c r="D6" s="224"/>
      <c r="E6" s="215">
        <f>'Sizing Calcs'!$D$6</f>
        <v>0</v>
      </c>
      <c r="F6" s="215"/>
      <c r="G6" s="215"/>
      <c r="H6" s="215"/>
      <c r="I6" s="215"/>
      <c r="K6" s="200"/>
      <c r="L6" s="201"/>
      <c r="M6" s="201"/>
      <c r="N6" s="198"/>
      <c r="O6" s="199"/>
      <c r="P6" s="199"/>
      <c r="Q6" s="199"/>
      <c r="R6" s="199"/>
    </row>
    <row r="7" spans="2:18" ht="18" x14ac:dyDescent="0.45">
      <c r="B7" s="223" t="s">
        <v>32</v>
      </c>
      <c r="C7" s="224"/>
      <c r="D7" s="224"/>
      <c r="E7" s="215">
        <f>'Sizing Calcs'!$D$7</f>
        <v>0</v>
      </c>
      <c r="F7" s="215"/>
      <c r="G7" s="215"/>
      <c r="H7" s="215"/>
      <c r="I7" s="215"/>
      <c r="K7" s="200"/>
      <c r="L7" s="201"/>
      <c r="M7" s="201"/>
      <c r="N7" s="198"/>
      <c r="O7" s="199"/>
      <c r="P7" s="199"/>
      <c r="Q7" s="199"/>
      <c r="R7" s="199"/>
    </row>
    <row r="8" spans="2:18" ht="18" x14ac:dyDescent="0.45">
      <c r="B8" s="223" t="s">
        <v>30</v>
      </c>
      <c r="C8" s="224"/>
      <c r="D8" s="224"/>
      <c r="E8" s="215">
        <f>'Sizing Calcs'!$D$4</f>
        <v>0</v>
      </c>
      <c r="F8" s="215"/>
      <c r="G8" s="215"/>
      <c r="H8" s="215"/>
      <c r="I8" s="215"/>
      <c r="K8" s="200"/>
      <c r="L8" s="201"/>
      <c r="M8" s="201"/>
      <c r="N8" s="200"/>
      <c r="O8" s="201"/>
      <c r="P8" s="201"/>
      <c r="Q8" s="201"/>
      <c r="R8" s="201"/>
    </row>
    <row r="9" spans="2:18" ht="18" x14ac:dyDescent="0.45">
      <c r="B9" s="223" t="s">
        <v>31</v>
      </c>
      <c r="C9" s="224"/>
      <c r="D9" s="224"/>
      <c r="E9" s="215">
        <f>'Sizing Calcs'!$D$5</f>
        <v>0</v>
      </c>
      <c r="F9" s="215"/>
      <c r="G9" s="215"/>
      <c r="H9" s="215"/>
      <c r="I9" s="215"/>
      <c r="K9" s="200"/>
      <c r="L9" s="201"/>
      <c r="M9" s="201"/>
      <c r="N9" s="198"/>
      <c r="O9" s="199"/>
      <c r="P9" s="199"/>
      <c r="Q9" s="199"/>
      <c r="R9" s="199"/>
    </row>
    <row r="10" spans="2:18" ht="18" x14ac:dyDescent="0.45">
      <c r="B10" s="203" t="s">
        <v>34</v>
      </c>
      <c r="C10" s="204"/>
      <c r="D10" s="204"/>
      <c r="E10" s="203">
        <f>'Sizing Calcs'!O4</f>
        <v>0</v>
      </c>
      <c r="F10" s="204"/>
      <c r="G10" s="204"/>
      <c r="H10" s="204"/>
      <c r="I10" s="204"/>
      <c r="K10" s="15"/>
      <c r="L10" s="16"/>
      <c r="M10" s="16"/>
      <c r="N10" s="14"/>
      <c r="O10" s="17"/>
      <c r="P10" s="17"/>
      <c r="Q10" s="17"/>
      <c r="R10" s="17"/>
    </row>
    <row r="11" spans="2:18" ht="18" x14ac:dyDescent="0.45">
      <c r="B11" s="203" t="str">
        <f>'Sizing Calcs'!J5</f>
        <v>Other 1</v>
      </c>
      <c r="C11" s="204"/>
      <c r="D11" s="204"/>
      <c r="E11" s="215" t="str">
        <f>'Sizing Calcs'!O5</f>
        <v/>
      </c>
      <c r="F11" s="216"/>
      <c r="G11" s="216"/>
      <c r="H11" s="216"/>
      <c r="I11" s="216"/>
      <c r="K11" s="15"/>
      <c r="L11" s="16"/>
      <c r="M11" s="16"/>
      <c r="N11" s="14"/>
      <c r="O11" s="17"/>
      <c r="P11" s="17"/>
      <c r="Q11" s="17"/>
      <c r="R11" s="17"/>
    </row>
    <row r="12" spans="2:18" ht="18" x14ac:dyDescent="0.45">
      <c r="B12" s="203" t="str">
        <f>'Sizing Calcs'!J6</f>
        <v>Other 2</v>
      </c>
      <c r="C12" s="204"/>
      <c r="D12" s="204"/>
      <c r="E12" s="215" t="str">
        <f>'Sizing Calcs'!O6</f>
        <v/>
      </c>
      <c r="F12" s="216"/>
      <c r="G12" s="216"/>
      <c r="H12" s="216"/>
      <c r="I12" s="216"/>
      <c r="K12" s="15"/>
      <c r="L12" s="16"/>
      <c r="M12" s="16"/>
      <c r="N12" s="14"/>
      <c r="O12" s="17"/>
      <c r="P12" s="17"/>
      <c r="Q12" s="17"/>
      <c r="R12" s="17"/>
    </row>
    <row r="13" spans="2:18" ht="18" x14ac:dyDescent="0.45">
      <c r="B13" s="203" t="str">
        <f>'Sizing Calcs'!J7</f>
        <v>Required Dewatering Volume</v>
      </c>
      <c r="C13" s="204"/>
      <c r="D13" s="204"/>
      <c r="E13" s="82">
        <f>'Sizing Calcs'!P7</f>
        <v>0</v>
      </c>
      <c r="F13" s="83" t="str">
        <f>'Sizing Calcs'!Q7</f>
        <v>Acres x</v>
      </c>
      <c r="G13" s="83">
        <f>'Sizing Calcs'!R7</f>
        <v>3600</v>
      </c>
      <c r="H13" s="83" t="str">
        <f>'Sizing Calcs'!S7</f>
        <v xml:space="preserve">CF/AC = </v>
      </c>
      <c r="I13" s="92"/>
      <c r="J13" s="91">
        <f>'Sizing Calcs'!T7</f>
        <v>0</v>
      </c>
      <c r="K13" s="15"/>
      <c r="L13" s="16"/>
      <c r="M13" s="16"/>
      <c r="N13" s="14"/>
      <c r="O13" s="17"/>
      <c r="P13" s="17"/>
      <c r="Q13" s="17"/>
      <c r="R13" s="17"/>
    </row>
    <row r="14" spans="2:18" ht="18" x14ac:dyDescent="0.45">
      <c r="B14" s="93" t="s">
        <v>98</v>
      </c>
      <c r="C14" s="94"/>
      <c r="D14" s="94"/>
      <c r="E14" s="90"/>
      <c r="F14" s="91"/>
      <c r="G14" s="91"/>
      <c r="H14" s="83"/>
      <c r="I14" s="83"/>
      <c r="K14" s="80"/>
      <c r="L14" s="81"/>
      <c r="M14" s="81"/>
      <c r="N14" s="78"/>
      <c r="O14" s="79"/>
      <c r="P14" s="79"/>
      <c r="Q14" s="79"/>
      <c r="R14" s="79"/>
    </row>
    <row r="16" spans="2:18" x14ac:dyDescent="0.45">
      <c r="B16" s="219" t="s">
        <v>5</v>
      </c>
      <c r="C16" s="220"/>
      <c r="D16" s="220"/>
      <c r="E16" s="221"/>
      <c r="F16" s="219" t="s">
        <v>8</v>
      </c>
      <c r="G16" s="206"/>
      <c r="H16" s="206"/>
      <c r="I16" s="206"/>
      <c r="J16" s="222"/>
    </row>
    <row r="17" spans="2:10" ht="15.75" x14ac:dyDescent="0.45">
      <c r="B17" s="205" t="s">
        <v>29</v>
      </c>
      <c r="C17" s="206"/>
      <c r="D17" s="206"/>
      <c r="E17" s="28">
        <f>'Sizing Calcs'!D11</f>
        <v>120</v>
      </c>
      <c r="F17" s="205" t="s">
        <v>39</v>
      </c>
      <c r="G17" s="206"/>
      <c r="H17" s="206"/>
      <c r="I17" s="206"/>
      <c r="J17" s="89">
        <f>'Sizing Calcs'!I11</f>
        <v>0</v>
      </c>
    </row>
    <row r="18" spans="2:10" x14ac:dyDescent="0.45">
      <c r="B18" s="205" t="s">
        <v>27</v>
      </c>
      <c r="C18" s="206"/>
      <c r="D18" s="206"/>
      <c r="E18" s="28">
        <f>'Sizing Calcs'!D12</f>
        <v>48</v>
      </c>
      <c r="F18" s="205"/>
      <c r="G18" s="206"/>
      <c r="H18" s="206"/>
      <c r="I18" s="206"/>
      <c r="J18" s="20"/>
    </row>
    <row r="19" spans="2:10" x14ac:dyDescent="0.45">
      <c r="B19" s="205" t="s">
        <v>1</v>
      </c>
      <c r="C19" s="206"/>
      <c r="D19" s="206"/>
      <c r="E19" s="28">
        <f>'Sizing Calcs'!D13</f>
        <v>0</v>
      </c>
      <c r="F19" s="205" t="s">
        <v>7</v>
      </c>
      <c r="G19" s="206"/>
      <c r="H19" s="206"/>
      <c r="I19" s="206"/>
      <c r="J19" s="19">
        <f>'Sizing Calcs'!I13</f>
        <v>0</v>
      </c>
    </row>
    <row r="20" spans="2:10" x14ac:dyDescent="0.45">
      <c r="B20" s="205" t="s">
        <v>0</v>
      </c>
      <c r="C20" s="206"/>
      <c r="D20" s="206"/>
      <c r="E20" s="28">
        <f>'Sizing Calcs'!D14</f>
        <v>0</v>
      </c>
      <c r="F20" s="217"/>
      <c r="G20" s="218"/>
      <c r="H20" s="218"/>
      <c r="I20" s="218"/>
      <c r="J20" s="21"/>
    </row>
    <row r="21" spans="2:10" x14ac:dyDescent="0.45">
      <c r="B21" s="205" t="s">
        <v>2</v>
      </c>
      <c r="C21" s="206"/>
      <c r="D21" s="206"/>
      <c r="E21" s="28">
        <f>'Sizing Calcs'!D15</f>
        <v>0</v>
      </c>
      <c r="F21" s="207"/>
      <c r="G21" s="208"/>
      <c r="H21" s="208"/>
      <c r="I21" s="208"/>
      <c r="J21" s="22"/>
    </row>
    <row r="22" spans="2:10" x14ac:dyDescent="0.45">
      <c r="B22" s="205" t="s">
        <v>3</v>
      </c>
      <c r="C22" s="206"/>
      <c r="D22" s="206"/>
      <c r="E22" s="28">
        <f>'Sizing Calcs'!D16</f>
        <v>0</v>
      </c>
      <c r="F22" s="209"/>
      <c r="G22" s="210"/>
      <c r="H22" s="210"/>
      <c r="I22" s="210"/>
      <c r="J22" s="211"/>
    </row>
    <row r="23" spans="2:10" x14ac:dyDescent="0.45">
      <c r="B23" s="205" t="s">
        <v>4</v>
      </c>
      <c r="C23" s="206"/>
      <c r="D23" s="206"/>
      <c r="E23" s="28">
        <f>'Sizing Calcs'!D17</f>
        <v>0</v>
      </c>
      <c r="F23" s="212"/>
      <c r="G23" s="213"/>
      <c r="H23" s="213"/>
      <c r="I23" s="213"/>
      <c r="J23" s="214"/>
    </row>
    <row r="25" spans="2:10" ht="15.75" x14ac:dyDescent="0.5">
      <c r="B25" s="23" t="s">
        <v>49</v>
      </c>
      <c r="C25" s="23"/>
      <c r="D25" s="23"/>
      <c r="E25" s="23"/>
      <c r="F25" s="24">
        <f>+J17/E17*24</f>
        <v>0</v>
      </c>
      <c r="G25" t="s">
        <v>54</v>
      </c>
      <c r="H25" s="23">
        <f>'Sizing Calcs'!$D$11</f>
        <v>120</v>
      </c>
      <c r="I25" s="23" t="s">
        <v>52</v>
      </c>
    </row>
    <row r="26" spans="2:10" ht="15.75" x14ac:dyDescent="0.5">
      <c r="B26" s="23"/>
      <c r="C26" s="23"/>
      <c r="D26" s="23"/>
      <c r="E26" s="23"/>
      <c r="F26" s="64">
        <f>+F25/86400</f>
        <v>0</v>
      </c>
      <c r="G26" t="s">
        <v>59</v>
      </c>
      <c r="I26" s="23"/>
      <c r="J26" s="23"/>
    </row>
    <row r="27" spans="2:10" ht="15.75" x14ac:dyDescent="0.5">
      <c r="B27" s="23"/>
      <c r="C27" s="23"/>
      <c r="D27" s="23"/>
      <c r="E27" s="23"/>
      <c r="F27" s="64"/>
      <c r="I27" s="23"/>
      <c r="J27" s="23"/>
    </row>
    <row r="28" spans="2:10" ht="15.75" x14ac:dyDescent="0.5">
      <c r="B28" s="23" t="s">
        <v>50</v>
      </c>
      <c r="C28" s="23"/>
      <c r="D28" s="23"/>
      <c r="E28" s="23"/>
      <c r="F28" s="24">
        <f>+J17/E18*24</f>
        <v>0</v>
      </c>
      <c r="G28" t="s">
        <v>54</v>
      </c>
      <c r="H28" s="23">
        <f>'Sizing Calcs'!$D$12</f>
        <v>48</v>
      </c>
      <c r="I28" s="23" t="s">
        <v>52</v>
      </c>
    </row>
    <row r="29" spans="2:10" ht="15.75" x14ac:dyDescent="0.5">
      <c r="B29" s="23"/>
      <c r="C29" s="23"/>
      <c r="D29" s="23"/>
      <c r="E29" s="23"/>
      <c r="F29" s="64">
        <f>+F28/86400</f>
        <v>0</v>
      </c>
      <c r="G29" t="s">
        <v>59</v>
      </c>
      <c r="I29" s="23"/>
      <c r="J29" s="23"/>
    </row>
    <row r="30" spans="2:10" ht="15.75" x14ac:dyDescent="0.5">
      <c r="B30" s="23"/>
      <c r="C30" s="23"/>
      <c r="D30" s="23"/>
      <c r="E30" s="23"/>
      <c r="F30" s="24"/>
      <c r="I30" s="23"/>
      <c r="J30" s="23"/>
    </row>
    <row r="32" spans="2:10" ht="18" x14ac:dyDescent="0.55000000000000004">
      <c r="B32" s="202" t="s">
        <v>51</v>
      </c>
      <c r="C32" s="202"/>
      <c r="D32" s="202"/>
      <c r="E32" s="202"/>
      <c r="F32" s="202"/>
      <c r="G32" s="202"/>
    </row>
    <row r="33" spans="2:7" ht="14.65" thickBot="1" x14ac:dyDescent="0.5">
      <c r="B33" s="5" t="s">
        <v>41</v>
      </c>
      <c r="C33" s="5" t="s">
        <v>40</v>
      </c>
      <c r="D33" s="197" t="s">
        <v>48</v>
      </c>
      <c r="E33" s="197"/>
      <c r="F33" s="197" t="s">
        <v>42</v>
      </c>
      <c r="G33" s="197"/>
    </row>
    <row r="34" spans="2:7" x14ac:dyDescent="0.45">
      <c r="B34" s="27" t="s">
        <v>79</v>
      </c>
      <c r="C34" s="27" t="s">
        <v>80</v>
      </c>
      <c r="D34" s="192" t="e">
        <f>'Sizing Calcs'!$L$37</f>
        <v>#DIV/0!</v>
      </c>
      <c r="E34" s="193"/>
      <c r="F34" s="193" t="e">
        <f>'Sizing Calcs'!$J$40</f>
        <v>#DIV/0!</v>
      </c>
      <c r="G34" s="193"/>
    </row>
    <row r="35" spans="2:7" x14ac:dyDescent="0.45">
      <c r="B35" s="18" t="s">
        <v>79</v>
      </c>
      <c r="C35" s="18" t="s">
        <v>81</v>
      </c>
      <c r="D35" s="194" t="e">
        <f>'Sizing Calcs'!$O$37</f>
        <v>#DIV/0!</v>
      </c>
      <c r="E35" s="195"/>
      <c r="F35" s="195" t="e">
        <f>'Sizing Calcs'!$M$40</f>
        <v>#DIV/0!</v>
      </c>
      <c r="G35" s="195"/>
    </row>
    <row r="36" spans="2:7" x14ac:dyDescent="0.45">
      <c r="B36" s="18" t="s">
        <v>79</v>
      </c>
      <c r="C36" s="18" t="s">
        <v>43</v>
      </c>
      <c r="D36" s="194" t="e">
        <f>'Sizing Calcs'!$R$37</f>
        <v>#DIV/0!</v>
      </c>
      <c r="E36" s="195"/>
      <c r="F36" s="195" t="e">
        <f>'Sizing Calcs'!$P$40</f>
        <v>#DIV/0!</v>
      </c>
      <c r="G36" s="195"/>
    </row>
    <row r="37" spans="2:7" x14ac:dyDescent="0.45">
      <c r="B37" s="18" t="s">
        <v>79</v>
      </c>
      <c r="C37" s="18" t="s">
        <v>44</v>
      </c>
      <c r="D37" s="194" t="e">
        <f>'Sizing Calcs'!$U$37</f>
        <v>#DIV/0!</v>
      </c>
      <c r="E37" s="195"/>
      <c r="F37" s="195" t="e">
        <f>'Sizing Calcs'!$S$40</f>
        <v>#DIV/0!</v>
      </c>
      <c r="G37" s="195"/>
    </row>
    <row r="38" spans="2:7" ht="14.65" thickBot="1" x14ac:dyDescent="0.5">
      <c r="B38" s="26" t="s">
        <v>79</v>
      </c>
      <c r="C38" s="26" t="s">
        <v>79</v>
      </c>
      <c r="D38" s="196" t="e">
        <f>'Sizing Calcs'!$X$37</f>
        <v>#DIV/0!</v>
      </c>
      <c r="E38" s="197"/>
      <c r="F38" s="197" t="e">
        <f>'Sizing Calcs'!$V$40</f>
        <v>#DIV/0!</v>
      </c>
      <c r="G38" s="197"/>
    </row>
    <row r="39" spans="2:7" x14ac:dyDescent="0.45">
      <c r="B39" s="18" t="s">
        <v>82</v>
      </c>
      <c r="C39" s="18" t="s">
        <v>44</v>
      </c>
      <c r="D39" s="194" t="e">
        <f>'Sizing Calcs'!$AA$37</f>
        <v>#DIV/0!</v>
      </c>
      <c r="E39" s="194"/>
      <c r="F39" s="195" t="e">
        <f>'Sizing Calcs'!$Y$40</f>
        <v>#DIV/0!</v>
      </c>
      <c r="G39" s="195"/>
    </row>
    <row r="40" spans="2:7" x14ac:dyDescent="0.45">
      <c r="B40" s="18" t="s">
        <v>82</v>
      </c>
      <c r="C40" s="18" t="s">
        <v>45</v>
      </c>
      <c r="D40" s="194" t="e">
        <f>'Sizing Calcs'!$AD$37</f>
        <v>#DIV/0!</v>
      </c>
      <c r="E40" s="195"/>
      <c r="F40" s="195" t="e">
        <f>'Sizing Calcs'!$AB$40</f>
        <v>#DIV/0!</v>
      </c>
      <c r="G40" s="195"/>
    </row>
    <row r="41" spans="2:7" x14ac:dyDescent="0.45">
      <c r="B41" s="25" t="s">
        <v>82</v>
      </c>
      <c r="C41" s="25" t="s">
        <v>46</v>
      </c>
      <c r="D41" s="194" t="e">
        <f>'Sizing Calcs'!$AG$37</f>
        <v>#DIV/0!</v>
      </c>
      <c r="E41" s="195"/>
      <c r="F41" s="195" t="e">
        <f>'Sizing Calcs'!$AE$40</f>
        <v>#DIV/0!</v>
      </c>
      <c r="G41" s="195"/>
    </row>
    <row r="42" spans="2:7" ht="14.65" thickBot="1" x14ac:dyDescent="0.5">
      <c r="B42" s="26" t="s">
        <v>82</v>
      </c>
      <c r="C42" s="26" t="s">
        <v>82</v>
      </c>
      <c r="D42" s="196" t="e">
        <f>'Sizing Calcs'!$AJ$37</f>
        <v>#DIV/0!</v>
      </c>
      <c r="E42" s="197"/>
      <c r="F42" s="197" t="e">
        <f>'Sizing Calcs'!$AH$40</f>
        <v>#DIV/0!</v>
      </c>
      <c r="G42" s="197"/>
    </row>
    <row r="43" spans="2:7" x14ac:dyDescent="0.45">
      <c r="B43" s="25" t="s">
        <v>83</v>
      </c>
      <c r="C43" s="25" t="s">
        <v>45</v>
      </c>
      <c r="D43" s="194" t="e">
        <f>'Sizing Calcs'!$AM$37</f>
        <v>#DIV/0!</v>
      </c>
      <c r="E43" s="195"/>
      <c r="F43" s="195" t="e">
        <f>'Sizing Calcs'!$AK$40</f>
        <v>#DIV/0!</v>
      </c>
      <c r="G43" s="195"/>
    </row>
    <row r="44" spans="2:7" x14ac:dyDescent="0.45">
      <c r="B44" s="25" t="s">
        <v>83</v>
      </c>
      <c r="C44" s="25" t="s">
        <v>46</v>
      </c>
      <c r="D44" s="194" t="e">
        <f>'Sizing Calcs'!$AP$37</f>
        <v>#DIV/0!</v>
      </c>
      <c r="E44" s="195"/>
      <c r="F44" s="195" t="e">
        <f>'Sizing Calcs'!$AN$40</f>
        <v>#DIV/0!</v>
      </c>
      <c r="G44" s="195"/>
    </row>
    <row r="45" spans="2:7" x14ac:dyDescent="0.45">
      <c r="B45" s="76" t="s">
        <v>83</v>
      </c>
      <c r="C45" s="76" t="s">
        <v>47</v>
      </c>
      <c r="D45" s="194" t="e">
        <f>'Sizing Calcs'!$AS$37</f>
        <v>#DIV/0!</v>
      </c>
      <c r="E45" s="195"/>
      <c r="F45" s="195" t="e">
        <f>'Sizing Calcs'!$AQ$40</f>
        <v>#DIV/0!</v>
      </c>
      <c r="G45" s="195"/>
    </row>
    <row r="46" spans="2:7" x14ac:dyDescent="0.45">
      <c r="B46" s="76" t="s">
        <v>83</v>
      </c>
      <c r="C46" s="76" t="s">
        <v>119</v>
      </c>
      <c r="D46" s="194" t="e">
        <f>'Sizing Calcs'!$AV$37</f>
        <v>#DIV/0!</v>
      </c>
      <c r="E46" s="195"/>
      <c r="F46" s="195" t="e">
        <f>'Sizing Calcs'!$AT$40</f>
        <v>#DIV/0!</v>
      </c>
      <c r="G46" s="195"/>
    </row>
    <row r="47" spans="2:7" ht="14.65" thickBot="1" x14ac:dyDescent="0.5">
      <c r="B47" s="26" t="s">
        <v>83</v>
      </c>
      <c r="C47" s="26" t="s">
        <v>83</v>
      </c>
      <c r="D47" s="196" t="e">
        <f>'Sizing Calcs'!$AY$37</f>
        <v>#DIV/0!</v>
      </c>
      <c r="E47" s="196"/>
      <c r="F47" s="197" t="e">
        <f>'Sizing Calcs'!$AW$40</f>
        <v>#DIV/0!</v>
      </c>
      <c r="G47" s="197"/>
    </row>
    <row r="48" spans="2:7" x14ac:dyDescent="0.45">
      <c r="B48" s="25" t="s">
        <v>118</v>
      </c>
      <c r="C48" s="25" t="s">
        <v>119</v>
      </c>
      <c r="D48" s="192" t="e">
        <f>'Sizing Calcs'!$BB$37</f>
        <v>#DIV/0!</v>
      </c>
      <c r="E48" s="193"/>
      <c r="F48" s="193" t="e">
        <f>'Sizing Calcs'!$AZ$40</f>
        <v>#DIV/0!</v>
      </c>
      <c r="G48" s="193"/>
    </row>
    <row r="49" spans="2:7" x14ac:dyDescent="0.45">
      <c r="B49" s="25" t="s">
        <v>118</v>
      </c>
      <c r="C49" s="25" t="s">
        <v>83</v>
      </c>
      <c r="D49" s="192" t="e">
        <f>'Sizing Calcs'!$BE$37</f>
        <v>#DIV/0!</v>
      </c>
      <c r="E49" s="193"/>
      <c r="F49" s="193" t="e">
        <f>'Sizing Calcs'!$BC$40</f>
        <v>#DIV/0!</v>
      </c>
      <c r="G49" s="193"/>
    </row>
    <row r="50" spans="2:7" x14ac:dyDescent="0.45">
      <c r="B50" s="25" t="s">
        <v>118</v>
      </c>
      <c r="C50" s="25" t="s">
        <v>120</v>
      </c>
      <c r="D50" s="192" t="e">
        <f>'Sizing Calcs'!$BH$37</f>
        <v>#DIV/0!</v>
      </c>
      <c r="E50" s="193"/>
      <c r="F50" s="193" t="e">
        <f>'Sizing Calcs'!$BF$40</f>
        <v>#DIV/0!</v>
      </c>
      <c r="G50" s="193"/>
    </row>
    <row r="51" spans="2:7" x14ac:dyDescent="0.45">
      <c r="B51" s="18" t="s">
        <v>118</v>
      </c>
      <c r="C51" s="18" t="s">
        <v>121</v>
      </c>
      <c r="D51" s="194" t="e">
        <f>'Sizing Calcs'!$BK$37</f>
        <v>#DIV/0!</v>
      </c>
      <c r="E51" s="195"/>
      <c r="F51" s="195" t="e">
        <f>'Sizing Calcs'!$BI$40</f>
        <v>#DIV/0!</v>
      </c>
      <c r="G51" s="195"/>
    </row>
    <row r="52" spans="2:7" ht="14.65" thickBot="1" x14ac:dyDescent="0.5">
      <c r="B52" s="26" t="s">
        <v>118</v>
      </c>
      <c r="C52" s="26" t="s">
        <v>118</v>
      </c>
      <c r="D52" s="196" t="e">
        <f>'Sizing Calcs'!$BN$37</f>
        <v>#DIV/0!</v>
      </c>
      <c r="E52" s="197"/>
      <c r="F52" s="197" t="e">
        <f>'Sizing Calcs'!$BL$40</f>
        <v>#DIV/0!</v>
      </c>
      <c r="G52" s="197"/>
    </row>
    <row r="53" spans="2:7" x14ac:dyDescent="0.45">
      <c r="B53" s="25" t="s">
        <v>122</v>
      </c>
      <c r="C53" s="25" t="s">
        <v>121</v>
      </c>
      <c r="D53" s="192" t="e">
        <f>'Sizing Calcs'!$BQ$37</f>
        <v>#DIV/0!</v>
      </c>
      <c r="E53" s="193"/>
      <c r="F53" s="193" t="e">
        <f>'Sizing Calcs'!$BO$40</f>
        <v>#DIV/0!</v>
      </c>
      <c r="G53" s="193"/>
    </row>
    <row r="54" spans="2:7" x14ac:dyDescent="0.45">
      <c r="B54" s="25" t="s">
        <v>122</v>
      </c>
      <c r="C54" s="25" t="s">
        <v>118</v>
      </c>
      <c r="D54" s="192" t="e">
        <f>'Sizing Calcs'!$BT$37</f>
        <v>#DIV/0!</v>
      </c>
      <c r="E54" s="193"/>
      <c r="F54" s="193" t="e">
        <f>'Sizing Calcs'!$BR$40</f>
        <v>#DIV/0!</v>
      </c>
      <c r="G54" s="193"/>
    </row>
    <row r="55" spans="2:7" x14ac:dyDescent="0.45">
      <c r="B55" s="25" t="s">
        <v>122</v>
      </c>
      <c r="C55" s="25" t="s">
        <v>123</v>
      </c>
      <c r="D55" s="192" t="e">
        <f>'Sizing Calcs'!$BW$37</f>
        <v>#DIV/0!</v>
      </c>
      <c r="E55" s="193"/>
      <c r="F55" s="193" t="e">
        <f>'Sizing Calcs'!$BU$40</f>
        <v>#DIV/0!</v>
      </c>
      <c r="G55" s="193"/>
    </row>
    <row r="56" spans="2:7" x14ac:dyDescent="0.45">
      <c r="B56" s="18" t="s">
        <v>122</v>
      </c>
      <c r="C56" s="18" t="s">
        <v>124</v>
      </c>
      <c r="D56" s="194" t="e">
        <f>'Sizing Calcs'!$BZ$37</f>
        <v>#DIV/0!</v>
      </c>
      <c r="E56" s="195"/>
      <c r="F56" s="195" t="e">
        <f>'Sizing Calcs'!$BX$40</f>
        <v>#DIV/0!</v>
      </c>
      <c r="G56" s="195"/>
    </row>
    <row r="57" spans="2:7" ht="14.65" thickBot="1" x14ac:dyDescent="0.5">
      <c r="B57" s="26" t="s">
        <v>122</v>
      </c>
      <c r="C57" s="26" t="s">
        <v>122</v>
      </c>
      <c r="D57" s="196" t="e">
        <f>'Sizing Calcs'!$CC$37</f>
        <v>#DIV/0!</v>
      </c>
      <c r="E57" s="197"/>
      <c r="F57" s="197" t="e">
        <f>'Sizing Calcs'!$CA$40</f>
        <v>#DIV/0!</v>
      </c>
      <c r="G57" s="197"/>
    </row>
    <row r="58" spans="2:7" ht="14.65" thickBot="1" x14ac:dyDescent="0.5">
      <c r="B58" s="26" t="s">
        <v>125</v>
      </c>
      <c r="C58" s="26" t="s">
        <v>125</v>
      </c>
      <c r="D58" s="196" t="e">
        <f>'Sizing Calcs'!$CF$37</f>
        <v>#DIV/0!</v>
      </c>
      <c r="E58" s="197"/>
      <c r="F58" s="197" t="e">
        <f>'Sizing Calcs'!$CD$40</f>
        <v>#DIV/0!</v>
      </c>
      <c r="G58" s="197"/>
    </row>
    <row r="59" spans="2:7" x14ac:dyDescent="0.45">
      <c r="B59" s="10"/>
      <c r="C59" s="10"/>
    </row>
    <row r="60" spans="2:7" x14ac:dyDescent="0.45">
      <c r="B60" s="226" t="s">
        <v>126</v>
      </c>
      <c r="C60" s="227"/>
      <c r="D60" s="227"/>
      <c r="E60" s="227"/>
      <c r="F60" s="227"/>
      <c r="G60" s="227"/>
    </row>
    <row r="61" spans="2:7" x14ac:dyDescent="0.45">
      <c r="B61" s="228"/>
      <c r="C61" s="228"/>
      <c r="D61" s="228"/>
      <c r="E61" s="228"/>
      <c r="F61" s="228"/>
      <c r="G61" s="228"/>
    </row>
    <row r="62" spans="2:7" x14ac:dyDescent="0.45">
      <c r="B62" s="229"/>
      <c r="C62" s="229"/>
      <c r="D62" s="229"/>
      <c r="E62" s="229"/>
      <c r="F62" s="229"/>
      <c r="G62" s="229"/>
    </row>
  </sheetData>
  <sheetProtection algorithmName="SHA-512" hashValue="HZIOOnvUP/0nepqsEeLFjO9rWcL4mWBafG6MxEMUv5G3TMavR5ie0XdbebtGZZINKQzpiAnGw5hngQsQR8Mdfw==" saltValue="WaqESVjxHiAoP5TLQ1bBEw==" spinCount="100000" sheet="1" objects="1" scenarios="1"/>
  <mergeCells count="94">
    <mergeCell ref="D58:E58"/>
    <mergeCell ref="F58:G58"/>
    <mergeCell ref="D57:E57"/>
    <mergeCell ref="F57:G57"/>
    <mergeCell ref="B60:G62"/>
    <mergeCell ref="D54:E54"/>
    <mergeCell ref="F54:G54"/>
    <mergeCell ref="D55:E55"/>
    <mergeCell ref="F55:G55"/>
    <mergeCell ref="D56:E56"/>
    <mergeCell ref="F56:G56"/>
    <mergeCell ref="D50:E50"/>
    <mergeCell ref="F50:G50"/>
    <mergeCell ref="D53:E53"/>
    <mergeCell ref="F53:G53"/>
    <mergeCell ref="F52:G52"/>
    <mergeCell ref="D51:E51"/>
    <mergeCell ref="D45:E45"/>
    <mergeCell ref="F45:G45"/>
    <mergeCell ref="D47:E47"/>
    <mergeCell ref="F47:G47"/>
    <mergeCell ref="D49:E49"/>
    <mergeCell ref="F49:G49"/>
    <mergeCell ref="D46:E46"/>
    <mergeCell ref="F46:G46"/>
    <mergeCell ref="B5:D5"/>
    <mergeCell ref="E5:I5"/>
    <mergeCell ref="B17:D17"/>
    <mergeCell ref="B6:D6"/>
    <mergeCell ref="E6:I6"/>
    <mergeCell ref="B7:D7"/>
    <mergeCell ref="E7:I7"/>
    <mergeCell ref="B8:D8"/>
    <mergeCell ref="E8:I8"/>
    <mergeCell ref="B9:D9"/>
    <mergeCell ref="E9:I9"/>
    <mergeCell ref="F19:I19"/>
    <mergeCell ref="B20:D20"/>
    <mergeCell ref="F20:I20"/>
    <mergeCell ref="B16:E16"/>
    <mergeCell ref="F16:J16"/>
    <mergeCell ref="B19:D19"/>
    <mergeCell ref="N9:R9"/>
    <mergeCell ref="K9:M9"/>
    <mergeCell ref="F17:I17"/>
    <mergeCell ref="B18:D18"/>
    <mergeCell ref="F18:I18"/>
    <mergeCell ref="B11:D11"/>
    <mergeCell ref="E11:I11"/>
    <mergeCell ref="B12:D12"/>
    <mergeCell ref="E12:I12"/>
    <mergeCell ref="B13:D13"/>
    <mergeCell ref="N6:R6"/>
    <mergeCell ref="N7:R7"/>
    <mergeCell ref="K6:M6"/>
    <mergeCell ref="K7:M7"/>
    <mergeCell ref="D33:E33"/>
    <mergeCell ref="F33:G33"/>
    <mergeCell ref="B32:G32"/>
    <mergeCell ref="B10:D10"/>
    <mergeCell ref="E10:I10"/>
    <mergeCell ref="B21:D21"/>
    <mergeCell ref="F21:I21"/>
    <mergeCell ref="B22:D22"/>
    <mergeCell ref="F22:J23"/>
    <mergeCell ref="B23:D23"/>
    <mergeCell ref="K8:M8"/>
    <mergeCell ref="N8:R8"/>
    <mergeCell ref="D39:E39"/>
    <mergeCell ref="D40:E40"/>
    <mergeCell ref="D48:E48"/>
    <mergeCell ref="D52:E52"/>
    <mergeCell ref="F39:G39"/>
    <mergeCell ref="F40:G40"/>
    <mergeCell ref="F48:G48"/>
    <mergeCell ref="F51:G51"/>
    <mergeCell ref="D41:E41"/>
    <mergeCell ref="F41:G41"/>
    <mergeCell ref="D42:E42"/>
    <mergeCell ref="F42:G42"/>
    <mergeCell ref="D43:E43"/>
    <mergeCell ref="F43:G43"/>
    <mergeCell ref="D44:E44"/>
    <mergeCell ref="F44:G44"/>
    <mergeCell ref="F34:G34"/>
    <mergeCell ref="F35:G35"/>
    <mergeCell ref="F36:G36"/>
    <mergeCell ref="F37:G37"/>
    <mergeCell ref="F38:G38"/>
    <mergeCell ref="D34:E34"/>
    <mergeCell ref="D35:E35"/>
    <mergeCell ref="D36:E36"/>
    <mergeCell ref="D37:E37"/>
    <mergeCell ref="D38:E38"/>
  </mergeCells>
  <pageMargins left="0.7" right="0.7" top="0.75" bottom="0.75" header="0.3" footer="0.3"/>
  <pageSetup scale="72"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6328125"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Sizing Calcs</vt:lpstr>
      <vt:lpstr>Skimmer Report</vt:lpstr>
      <vt:lpstr>Sheet3</vt:lpstr>
      <vt:lpstr>'Sizing Calcs'!Print_Area</vt:lpstr>
      <vt:lpstr>'Skimmer Report'!Print_Area</vt:lpstr>
    </vt:vector>
  </TitlesOfParts>
  <Company>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Jamie McCutchen</cp:lastModifiedBy>
  <cp:lastPrinted>2021-01-18T20:32:06Z</cp:lastPrinted>
  <dcterms:created xsi:type="dcterms:W3CDTF">2011-09-08T21:17:11Z</dcterms:created>
  <dcterms:modified xsi:type="dcterms:W3CDTF">2021-03-03T19:00:27Z</dcterms:modified>
</cp:coreProperties>
</file>